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charts/chart1.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nleitung" sheetId="1" state="visible" r:id="rId1"/>
    <sheet xmlns:r="http://schemas.openxmlformats.org/officeDocument/2006/relationships" name="Bewertungsmatrix" sheetId="2" state="visible" r:id="rId2"/>
    <sheet xmlns:r="http://schemas.openxmlformats.org/officeDocument/2006/relationships" name="Demo-Szenarien" sheetId="3" state="visible" r:id="rId3"/>
    <sheet xmlns:r="http://schemas.openxmlformats.org/officeDocument/2006/relationships" name="Kosten" sheetId="4" state="visible" r:id="rId4"/>
    <sheet xmlns:r="http://schemas.openxmlformats.org/officeDocument/2006/relationships" name="Ergebnis" sheetId="5" state="visible" r:id="rId5"/>
  </sheets>
  <definedNames>
    <definedName name="_xlnm.Print_Area" localSheetId="0">'Anleitung'!$A$1:$I$24</definedName>
    <definedName name="_xlnm.Print_Titles" localSheetId="1">'Bewertungsmatrix'!$19:$19</definedName>
    <definedName name="_xlnm.Print_Area" localSheetId="1">'Bewertungsmatrix'!$A$1:$K$68</definedName>
    <definedName name="_xlnm.Print_Titles" localSheetId="2">'Demo-Szenarien'!$10:$10</definedName>
    <definedName name="_xlnm.Print_Area" localSheetId="2">'Demo-Szenarien'!$A$1:$J$21</definedName>
    <definedName name="_xlnm.Print_Titles" localSheetId="3">'Kosten'!$10:$10</definedName>
    <definedName name="_xlnm.Print_Area" localSheetId="3">'Kosten'!$A$1:$J$34</definedName>
    <definedName name="_xlnm.Print_Area" localSheetId="4">'Ergebnis'!$A$1:$I$46</definedName>
  </definedNames>
  <calcPr calcId="124519" fullCalcOnLoad="1"/>
</workbook>
</file>

<file path=xl/styles.xml><?xml version="1.0" encoding="utf-8"?>
<styleSheet xmlns="http://schemas.openxmlformats.org/spreadsheetml/2006/main">
  <numFmts count="3">
    <numFmt numFmtId="164" formatCode="0 %"/>
    <numFmt numFmtId="165" formatCode="0.0"/>
    <numFmt numFmtId="166" formatCode="#,##0 €"/>
  </numFmts>
  <fonts count="31">
    <font>
      <name val="Calibri"/>
      <family val="2"/>
      <color theme="1"/>
      <sz val="11"/>
      <scheme val="minor"/>
    </font>
    <font>
      <name val="Consolas"/>
      <color rgb="006B7280"/>
      <sz val="8"/>
    </font>
    <font>
      <name val="Arial"/>
      <color rgb="004B5563"/>
      <sz val="10.5"/>
    </font>
    <font>
      <name val="Consolas"/>
      <color rgb="006B7280"/>
      <sz val="7.5"/>
    </font>
    <font>
      <name val="Arial"/>
      <b val="1"/>
      <color rgb="00111827"/>
      <sz val="10"/>
    </font>
    <font>
      <name val="Arial"/>
      <color rgb="006B7280"/>
      <sz val="8.5"/>
    </font>
    <font>
      <name val="Arial"/>
      <color rgb="004B5563"/>
      <sz val="9"/>
    </font>
    <font>
      <name val="Arial"/>
      <color rgb="004B5563"/>
      <sz val="8.5"/>
    </font>
    <font>
      <name val="Arial"/>
      <b val="1"/>
      <color rgb="00111827"/>
      <sz val="9.5"/>
    </font>
    <font>
      <name val="Consolas"/>
      <b val="1"/>
      <color rgb="002563D8"/>
      <sz val="10"/>
    </font>
    <font>
      <name val="Arial"/>
      <b val="1"/>
      <color rgb="00111827"/>
      <sz val="10.5"/>
    </font>
    <font>
      <name val="Arial"/>
      <b val="1"/>
      <color rgb="002563D8"/>
      <sz val="10"/>
    </font>
    <font>
      <name val="Arial"/>
      <color rgb="00111827"/>
      <sz val="10"/>
    </font>
    <font>
      <name val="Arial"/>
      <color rgb="004B5563"/>
      <sz val="9.5"/>
    </font>
    <font>
      <name val="Arial"/>
      <b val="1"/>
      <color rgb="004B5563"/>
      <sz val="8.5"/>
    </font>
    <font>
      <name val="Arial"/>
      <b val="1"/>
      <color rgb="00111827"/>
      <sz val="11"/>
    </font>
    <font>
      <name val="Consolas"/>
      <color rgb="006B7280"/>
      <sz val="8.5"/>
    </font>
    <font>
      <name val="Arial"/>
      <b val="1"/>
      <color rgb="00111827"/>
      <sz val="15"/>
    </font>
    <font>
      <name val="Arial"/>
      <b val="1"/>
      <color rgb="004B5563"/>
      <sz val="11"/>
    </font>
    <font>
      <name val="Arial"/>
      <color rgb="00147A58"/>
      <sz val="9.5"/>
    </font>
    <font>
      <name val="Arial"/>
      <b val="1"/>
      <color rgb="002563D8"/>
      <sz val="11"/>
    </font>
    <font>
      <name val="Arial"/>
      <b val="1"/>
      <color rgb="00111827"/>
      <sz val="9"/>
    </font>
    <font>
      <name val="Consolas"/>
      <b val="1"/>
      <color rgb="002563D8"/>
      <sz val="9.5"/>
    </font>
    <font>
      <name val="Arial"/>
      <b val="1"/>
      <color rgb="00111827"/>
      <sz val="12"/>
    </font>
    <font>
      <name val="Arial"/>
      <color rgb="00FFFFFF"/>
      <sz val="1"/>
    </font>
    <font>
      <name val="Arial"/>
      <b val="1"/>
      <color rgb="00B54724"/>
      <sz val="11"/>
    </font>
    <font>
      <name val="Arial"/>
      <b val="1"/>
      <color rgb="009A6700"/>
      <sz val="11"/>
    </font>
    <font>
      <name val="Arial"/>
      <b val="1"/>
      <color rgb="00147A58"/>
      <sz val="11"/>
    </font>
    <font>
      <name val="Arial"/>
      <b val="1"/>
      <color rgb="00B54724"/>
      <sz val="10"/>
    </font>
    <font>
      <name val="Arial"/>
      <b val="1"/>
      <color rgb="00147A58"/>
      <sz val="12"/>
    </font>
    <font>
      <name val="Consolas"/>
      <color rgb="002563D8"/>
      <sz val="8"/>
    </font>
  </fonts>
  <fills count="10">
    <fill>
      <patternFill/>
    </fill>
    <fill>
      <patternFill patternType="gray125"/>
    </fill>
    <fill>
      <patternFill patternType="solid">
        <fgColor rgb="00FFFFFF"/>
        <bgColor rgb="00FFFFFF"/>
      </patternFill>
    </fill>
    <fill>
      <patternFill patternType="solid">
        <fgColor rgb="00F5F8FE"/>
        <bgColor rgb="00F5F8FE"/>
      </patternFill>
    </fill>
    <fill>
      <patternFill patternType="solid">
        <fgColor rgb="00F7F8FA"/>
        <bgColor rgb="00F7F8FA"/>
      </patternFill>
    </fill>
    <fill>
      <patternFill patternType="solid">
        <fgColor rgb="00EEF3FD"/>
        <bgColor rgb="00EEF3FD"/>
      </patternFill>
    </fill>
    <fill>
      <patternFill patternType="solid">
        <fgColor rgb="00FDF2EE"/>
        <bgColor rgb="00FDF2EE"/>
      </patternFill>
    </fill>
    <fill>
      <patternFill patternType="solid">
        <fgColor rgb="00FFF6E3"/>
        <bgColor rgb="00FFF6E3"/>
      </patternFill>
    </fill>
    <fill>
      <patternFill patternType="solid">
        <fgColor rgb="00F1F3F6"/>
        <bgColor rgb="00F1F3F6"/>
      </patternFill>
    </fill>
    <fill>
      <patternFill patternType="solid">
        <fgColor rgb="00EDFAF5"/>
        <bgColor rgb="00EDFAF5"/>
      </patternFill>
    </fill>
  </fills>
  <borders count="33">
    <border>
      <left/>
      <right/>
      <top/>
      <bottom/>
      <diagonal/>
    </border>
    <border>
      <bottom style="thin">
        <color rgb="00DEE2E9"/>
      </bottom>
    </border>
    <border>
      <left style="thin">
        <color rgb="00DEE2E9"/>
      </left>
      <top style="thin">
        <color rgb="00DEE2E9"/>
      </top>
      <bottom style="thin">
        <color rgb="00EEF0F3"/>
      </bottom>
    </border>
    <border>
      <top style="thin">
        <color rgb="00DEE2E9"/>
      </top>
      <bottom style="thin">
        <color rgb="00EEF0F3"/>
      </bottom>
    </border>
    <border>
      <left style="thin">
        <color rgb="00EEF0F3"/>
      </left>
      <top style="thin">
        <color rgb="00DEE2E9"/>
      </top>
      <bottom style="thin">
        <color rgb="00EEF0F3"/>
      </bottom>
    </border>
    <border>
      <left style="thin">
        <color rgb="00EEF0F3"/>
      </left>
      <right style="thin">
        <color rgb="00DEE2E9"/>
      </right>
      <top style="thin">
        <color rgb="00DEE2E9"/>
      </top>
      <bottom style="thin">
        <color rgb="00EEF0F3"/>
      </bottom>
    </border>
    <border>
      <left style="thin">
        <color rgb="00DEE2E9"/>
      </left>
      <bottom style="thin">
        <color rgb="00EEF0F3"/>
      </bottom>
    </border>
    <border>
      <bottom style="thin">
        <color rgb="00EEF0F3"/>
      </bottom>
    </border>
    <border>
      <left style="thin">
        <color rgb="00EEF0F3"/>
      </left>
      <bottom style="thin">
        <color rgb="00EEF0F3"/>
      </bottom>
    </border>
    <border>
      <left style="thin">
        <color rgb="00EEF0F3"/>
      </left>
      <right style="thin">
        <color rgb="00DEE2E9"/>
      </right>
      <bottom style="thin">
        <color rgb="00EEF0F3"/>
      </bottom>
    </border>
    <border>
      <left style="thin">
        <color rgb="00DEE2E9"/>
      </left>
      <bottom style="thin">
        <color rgb="00DEE2E9"/>
      </bottom>
    </border>
    <border>
      <left style="thin">
        <color rgb="00EEF0F3"/>
      </left>
      <bottom style="thin">
        <color rgb="00DEE2E9"/>
      </bottom>
    </border>
    <border>
      <left style="thin">
        <color rgb="00EEF0F3"/>
      </left>
      <right style="thin">
        <color rgb="00DEE2E9"/>
      </right>
      <bottom style="thin">
        <color rgb="00DEE2E9"/>
      </bottom>
    </border>
    <border>
      <left style="thin">
        <color rgb="00DEE2E9"/>
      </left>
      <top style="thin">
        <color rgb="00DEE2E9"/>
      </top>
      <bottom style="thin">
        <color rgb="00C5CBD5"/>
      </bottom>
    </border>
    <border>
      <top style="thin">
        <color rgb="00DEE2E9"/>
      </top>
      <bottom style="thin">
        <color rgb="00C5CBD5"/>
      </bottom>
    </border>
    <border>
      <right style="thin">
        <color rgb="00DEE2E9"/>
      </right>
      <top style="thin">
        <color rgb="00DEE2E9"/>
      </top>
      <bottom style="thin">
        <color rgb="00C5CBD5"/>
      </bottom>
    </border>
    <border>
      <left style="thin">
        <color rgb="00C9D8F6"/>
      </left>
      <right style="thin">
        <color rgb="00C9D8F6"/>
      </right>
      <top style="thin">
        <color rgb="00C9D8F6"/>
      </top>
      <bottom style="thin">
        <color rgb="00C9D8F6"/>
      </bottom>
    </border>
    <border>
      <left style="thin">
        <color rgb="00DEE2E9"/>
      </left>
      <top style="thin">
        <color rgb="00DEE2E9"/>
      </top>
      <bottom style="thin">
        <color rgb="00DEE2E9"/>
      </bottom>
    </border>
    <border>
      <top style="thin">
        <color rgb="00DEE2E9"/>
      </top>
      <bottom style="thin">
        <color rgb="00DEE2E9"/>
      </bottom>
    </border>
    <border>
      <left style="thin">
        <color rgb="00EEF0F3"/>
      </left>
      <top style="thin">
        <color rgb="00DEE2E9"/>
      </top>
      <bottom style="thin">
        <color rgb="00DEE2E9"/>
      </bottom>
    </border>
    <border>
      <left style="thin">
        <color rgb="00EEF0F3"/>
      </left>
      <right style="thin">
        <color rgb="00DEE2E9"/>
      </right>
      <top style="thin">
        <color rgb="00DEE2E9"/>
      </top>
      <bottom style="thin">
        <color rgb="00DEE2E9"/>
      </bottom>
    </border>
    <border>
      <left style="thin">
        <color rgb="00DEE2E9"/>
      </left>
      <right/>
      <top style="thin">
        <color rgb="00DEE2E9"/>
      </top>
      <bottom style="thin">
        <color rgb="00DEE2E9"/>
      </bottom>
    </border>
    <border>
      <left/>
      <right/>
      <top style="thin">
        <color rgb="00DEE2E9"/>
      </top>
      <bottom style="thin">
        <color rgb="00DEE2E9"/>
      </bottom>
    </border>
    <border>
      <left/>
      <right style="thin">
        <color rgb="00DEE2E9"/>
      </right>
      <top style="thin">
        <color rgb="00DEE2E9"/>
      </top>
      <bottom style="thin">
        <color rgb="00DEE2E9"/>
      </bottom>
    </border>
    <border>
      <right style="thin">
        <color rgb="00DEE2E9"/>
      </right>
      <bottom style="thin">
        <color rgb="00EEF0F3"/>
      </bottom>
    </border>
    <border>
      <right style="thin">
        <color rgb="00DEE2E9"/>
      </right>
      <bottom style="thin">
        <color rgb="00DEE2E9"/>
      </bottom>
    </border>
    <border>
      <right style="thin">
        <color rgb="00DEE2E9"/>
      </right>
      <top style="thin">
        <color rgb="00DEE2E9"/>
      </top>
      <bottom style="thin">
        <color rgb="00DEE2E9"/>
      </bottom>
    </border>
    <border>
      <left style="thin">
        <color rgb="00DEE2E9"/>
      </left>
    </border>
    <border/>
    <border>
      <right style="thin">
        <color rgb="00DEE2E9"/>
      </right>
    </border>
    <border>
      <left style="thin">
        <color rgb="00DEE2E9"/>
      </left>
      <top style="thin">
        <color rgb="00B8E6D6"/>
      </top>
      <bottom style="thin">
        <color rgb="00DEE2E9"/>
      </bottom>
    </border>
    <border>
      <top style="thin">
        <color rgb="00B8E6D6"/>
      </top>
      <bottom style="thin">
        <color rgb="00DEE2E9"/>
      </bottom>
    </border>
    <border>
      <right style="thin">
        <color rgb="00DEE2E9"/>
      </right>
      <top style="thin">
        <color rgb="00B8E6D6"/>
      </top>
      <bottom style="thin">
        <color rgb="00DEE2E9"/>
      </bottom>
    </border>
  </borders>
  <cellStyleXfs count="1">
    <xf numFmtId="0" fontId="0" fillId="0" borderId="0"/>
  </cellStyleXfs>
  <cellXfs count="154">
    <xf numFmtId="0" fontId="0" fillId="0" borderId="0" pivotButton="0" quotePrefix="0" xfId="0"/>
    <xf numFmtId="0" fontId="0" fillId="2" borderId="0" pivotButton="0" quotePrefix="0" xfId="0"/>
    <xf numFmtId="0" fontId="0" fillId="0" borderId="1" pivotButton="0" quotePrefix="0" xfId="0"/>
    <xf numFmtId="0" fontId="1" fillId="0" borderId="0" applyAlignment="1" pivotButton="0" quotePrefix="0" xfId="0">
      <alignment vertical="center"/>
    </xf>
    <xf numFmtId="0" fontId="0" fillId="0" borderId="0" applyAlignment="1" pivotButton="0" quotePrefix="0" xfId="0">
      <alignment vertical="center"/>
    </xf>
    <xf numFmtId="0" fontId="2" fillId="0" borderId="0" applyAlignment="1" pivotButton="0" quotePrefix="0" xfId="0">
      <alignment vertical="center"/>
    </xf>
    <xf numFmtId="0" fontId="15" fillId="4" borderId="17" applyAlignment="1" pivotButton="0" quotePrefix="0" xfId="0">
      <alignment vertical="center" indent="1"/>
    </xf>
    <xf numFmtId="0" fontId="0" fillId="0" borderId="18" pivotButton="0" quotePrefix="0" xfId="0"/>
    <xf numFmtId="0" fontId="1" fillId="4" borderId="26" applyAlignment="1" pivotButton="0" quotePrefix="0" xfId="0">
      <alignment horizontal="right" vertical="center" indent="1"/>
    </xf>
    <xf numFmtId="0" fontId="9" fillId="5" borderId="27" applyAlignment="1" pivotButton="0" quotePrefix="0" xfId="0">
      <alignment horizontal="center" vertical="center"/>
    </xf>
    <xf numFmtId="0" fontId="4" fillId="0" borderId="28" applyAlignment="1" pivotButton="0" quotePrefix="0" xfId="0">
      <alignment vertical="center" wrapText="1" indent="1"/>
    </xf>
    <xf numFmtId="0" fontId="13" fillId="0" borderId="29" applyAlignment="1" pivotButton="0" quotePrefix="0" xfId="0">
      <alignment vertical="center" wrapText="1" indent="1"/>
    </xf>
    <xf numFmtId="0" fontId="25" fillId="6" borderId="27" applyAlignment="1" pivotButton="0" quotePrefix="0" xfId="0">
      <alignment horizontal="center" vertical="center"/>
    </xf>
    <xf numFmtId="0" fontId="4" fillId="0" borderId="28" applyAlignment="1" pivotButton="0" quotePrefix="0" xfId="0">
      <alignment vertical="center" indent="1"/>
    </xf>
    <xf numFmtId="0" fontId="26" fillId="7" borderId="27" applyAlignment="1" pivotButton="0" quotePrefix="0" xfId="0">
      <alignment horizontal="center" vertical="center"/>
    </xf>
    <xf numFmtId="0" fontId="18" fillId="8" borderId="27" applyAlignment="1" pivotButton="0" quotePrefix="0" xfId="0">
      <alignment horizontal="center" vertical="center"/>
    </xf>
    <xf numFmtId="0" fontId="9" fillId="5" borderId="10" applyAlignment="1" pivotButton="0" quotePrefix="0" xfId="0">
      <alignment horizontal="center" vertical="center"/>
    </xf>
    <xf numFmtId="0" fontId="4" fillId="0" borderId="1" applyAlignment="1" pivotButton="0" quotePrefix="0" xfId="0">
      <alignment vertical="center" wrapText="1" indent="1"/>
    </xf>
    <xf numFmtId="0" fontId="13" fillId="0" borderId="25" applyAlignment="1" pivotButton="0" quotePrefix="0" xfId="0">
      <alignment vertical="center" wrapText="1" indent="1"/>
    </xf>
    <xf numFmtId="0" fontId="27" fillId="9" borderId="27" applyAlignment="1" pivotButton="0" quotePrefix="0" xfId="0">
      <alignment horizontal="center" vertical="center"/>
    </xf>
    <xf numFmtId="0" fontId="27" fillId="9" borderId="10" applyAlignment="1" pivotButton="0" quotePrefix="0" xfId="0">
      <alignment horizontal="center" vertical="center"/>
    </xf>
    <xf numFmtId="0" fontId="4" fillId="0" borderId="1" applyAlignment="1" pivotButton="0" quotePrefix="0" xfId="0">
      <alignment vertical="center" indent="1"/>
    </xf>
    <xf numFmtId="0" fontId="28" fillId="6" borderId="27" applyAlignment="1" pivotButton="0" quotePrefix="0" xfId="0">
      <alignment horizontal="center" vertical="center"/>
    </xf>
    <xf numFmtId="0" fontId="20" fillId="5" borderId="27" applyAlignment="1" pivotButton="0" quotePrefix="0" xfId="0">
      <alignment horizontal="center" vertical="center"/>
    </xf>
    <xf numFmtId="0" fontId="11" fillId="0" borderId="28" applyAlignment="1" pivotButton="0" quotePrefix="0" xfId="0">
      <alignment vertical="center" indent="1"/>
    </xf>
    <xf numFmtId="0" fontId="28" fillId="6" borderId="10" applyAlignment="1" pivotButton="0" quotePrefix="0" xfId="0">
      <alignment horizontal="center" vertical="center"/>
    </xf>
    <xf numFmtId="0" fontId="29" fillId="9" borderId="30" applyAlignment="1" pivotButton="0" quotePrefix="0" xfId="0">
      <alignment horizontal="center" vertical="center"/>
    </xf>
    <xf numFmtId="0" fontId="4" fillId="9" borderId="31" applyAlignment="1" pivotButton="0" quotePrefix="0" xfId="0">
      <alignment vertical="center" indent="1"/>
    </xf>
    <xf numFmtId="0" fontId="13" fillId="9" borderId="32" applyAlignment="1" pivotButton="0" quotePrefix="0" xfId="0">
      <alignment vertical="center" wrapText="1" indent="1"/>
    </xf>
    <xf numFmtId="0" fontId="30" fillId="0" borderId="0" applyAlignment="1" pivotButton="0" quotePrefix="0" xfId="0">
      <alignment horizontal="right" vertical="center"/>
    </xf>
    <xf numFmtId="0" fontId="3" fillId="0" borderId="0" applyAlignment="1" pivotButton="0" quotePrefix="0" xfId="0">
      <alignment horizontal="center" vertical="center"/>
    </xf>
    <xf numFmtId="0" fontId="4" fillId="0" borderId="2" applyAlignment="1" pivotButton="0" quotePrefix="0" xfId="0">
      <alignment vertical="center"/>
    </xf>
    <xf numFmtId="0" fontId="0" fillId="0" borderId="3" pivotButton="0" quotePrefix="0" xfId="0"/>
    <xf numFmtId="0" fontId="5" fillId="0" borderId="3" applyAlignment="1" pivotButton="0" quotePrefix="0" xfId="0">
      <alignment vertical="center" wrapText="1" indent="1"/>
    </xf>
    <xf numFmtId="0" fontId="4" fillId="3" borderId="2" applyAlignment="1" pivotButton="0" quotePrefix="0" xfId="0">
      <alignment horizontal="center" vertical="center" shrinkToFit="1"/>
    </xf>
    <xf numFmtId="0" fontId="4" fillId="3" borderId="4" applyAlignment="1" pivotButton="0" quotePrefix="0" xfId="0">
      <alignment horizontal="center" vertical="center" shrinkToFit="1"/>
    </xf>
    <xf numFmtId="0" fontId="4" fillId="3" borderId="5" applyAlignment="1" pivotButton="0" quotePrefix="0" xfId="0">
      <alignment horizontal="center" vertical="center" shrinkToFit="1"/>
    </xf>
    <xf numFmtId="0" fontId="4" fillId="0" borderId="6" applyAlignment="1" pivotButton="0" quotePrefix="0" xfId="0">
      <alignment vertical="center"/>
    </xf>
    <xf numFmtId="0" fontId="0" fillId="0" borderId="7" pivotButton="0" quotePrefix="0" xfId="0"/>
    <xf numFmtId="0" fontId="5" fillId="0" borderId="7" applyAlignment="1" pivotButton="0" quotePrefix="0" xfId="0">
      <alignment vertical="center" wrapText="1" indent="1"/>
    </xf>
    <xf numFmtId="165" fontId="17" fillId="0" borderId="6" applyAlignment="1" pivotButton="0" quotePrefix="0" xfId="0">
      <alignment horizontal="center" vertical="center"/>
    </xf>
    <xf numFmtId="165" fontId="17" fillId="0" borderId="8" applyAlignment="1" pivotButton="0" quotePrefix="0" xfId="0">
      <alignment horizontal="center" vertical="center"/>
    </xf>
    <xf numFmtId="165" fontId="17" fillId="0" borderId="9" applyAlignment="1" pivotButton="0" quotePrefix="0" xfId="0">
      <alignment horizontal="center" vertical="center"/>
    </xf>
    <xf numFmtId="0" fontId="15" fillId="0" borderId="6" applyAlignment="1" pivotButton="0" quotePrefix="0" xfId="0">
      <alignment horizontal="center" vertical="center"/>
    </xf>
    <xf numFmtId="0" fontId="15" fillId="0" borderId="8" applyAlignment="1" pivotButton="0" quotePrefix="0" xfId="0">
      <alignment horizontal="center" vertical="center"/>
    </xf>
    <xf numFmtId="0" fontId="15" fillId="0" borderId="9" applyAlignment="1" pivotButton="0" quotePrefix="0" xfId="0">
      <alignment horizontal="center" vertical="center"/>
    </xf>
    <xf numFmtId="0" fontId="18" fillId="0" borderId="6" applyAlignment="1" pivotButton="0" quotePrefix="0" xfId="0">
      <alignment horizontal="center" vertical="center"/>
    </xf>
    <xf numFmtId="0" fontId="18" fillId="0" borderId="8" applyAlignment="1" pivotButton="0" quotePrefix="0" xfId="0">
      <alignment horizontal="center" vertical="center"/>
    </xf>
    <xf numFmtId="0" fontId="18" fillId="0" borderId="9" applyAlignment="1" pivotButton="0" quotePrefix="0" xfId="0">
      <alignment horizontal="center" vertical="center"/>
    </xf>
    <xf numFmtId="0" fontId="4" fillId="0" borderId="10" applyAlignment="1" pivotButton="0" quotePrefix="0" xfId="0">
      <alignment vertical="center"/>
    </xf>
    <xf numFmtId="0" fontId="5" fillId="0" borderId="1" applyAlignment="1" pivotButton="0" quotePrefix="0" xfId="0">
      <alignment vertical="center" wrapText="1" indent="1"/>
    </xf>
    <xf numFmtId="0" fontId="13" fillId="0" borderId="10" applyAlignment="1" pivotButton="0" quotePrefix="0" xfId="0">
      <alignment horizontal="center" vertical="center"/>
    </xf>
    <xf numFmtId="0" fontId="13" fillId="0" borderId="11" applyAlignment="1" pivotButton="0" quotePrefix="0" xfId="0">
      <alignment horizontal="center" vertical="center"/>
    </xf>
    <xf numFmtId="0" fontId="13" fillId="0" borderId="12" applyAlignment="1" pivotButton="0" quotePrefix="0" xfId="0">
      <alignment horizontal="center" vertical="center"/>
    </xf>
    <xf numFmtId="0" fontId="6" fillId="0" borderId="0" applyAlignment="1" pivotButton="0" quotePrefix="0" xfId="0">
      <alignment vertical="center"/>
    </xf>
    <xf numFmtId="164" fontId="4" fillId="0" borderId="0" applyAlignment="1" pivotButton="0" quotePrefix="0" xfId="0">
      <alignment horizontal="center" vertical="center"/>
    </xf>
    <xf numFmtId="0" fontId="5" fillId="0" borderId="0" applyAlignment="1" pivotButton="0" quotePrefix="0" xfId="0">
      <alignment vertical="center" indent="1"/>
    </xf>
    <xf numFmtId="0" fontId="1" fillId="0" borderId="0" applyAlignment="1" pivotButton="0" quotePrefix="0" xfId="0">
      <alignment horizontal="center" vertical="center"/>
    </xf>
    <xf numFmtId="0" fontId="6" fillId="0" borderId="0" applyAlignment="1" pivotButton="0" quotePrefix="0" xfId="0">
      <alignment vertical="center" indent="1"/>
    </xf>
    <xf numFmtId="0" fontId="7" fillId="0" borderId="0" applyAlignment="1" pivotButton="0" quotePrefix="0" xfId="0">
      <alignment vertical="center" wrapText="1" indent="1"/>
    </xf>
    <xf numFmtId="0" fontId="1" fillId="4" borderId="13" applyAlignment="1" pivotButton="0" quotePrefix="0" xfId="0">
      <alignment horizontal="center" vertical="center" wrapText="1"/>
    </xf>
    <xf numFmtId="0" fontId="8" fillId="4" borderId="14" applyAlignment="1" pivotButton="0" quotePrefix="0" xfId="0">
      <alignment horizontal="left" vertical="center" wrapText="1" indent="1"/>
    </xf>
    <xf numFmtId="0" fontId="8" fillId="4" borderId="14" applyAlignment="1" pivotButton="0" quotePrefix="0" xfId="0">
      <alignment horizontal="center" vertical="center" wrapText="1"/>
    </xf>
    <xf numFmtId="0" fontId="8" fillId="4" borderId="15" applyAlignment="1" pivotButton="0" quotePrefix="0" xfId="0">
      <alignment horizontal="center" vertical="center" wrapText="1"/>
    </xf>
    <xf numFmtId="0" fontId="9" fillId="4" borderId="17" applyAlignment="1" pivotButton="0" quotePrefix="0" xfId="0">
      <alignment horizontal="center" vertical="center"/>
    </xf>
    <xf numFmtId="0" fontId="10" fillId="4" borderId="18" applyAlignment="1" pivotButton="0" quotePrefix="0" xfId="0">
      <alignment vertical="center" indent="1"/>
    </xf>
    <xf numFmtId="0" fontId="5" fillId="4" borderId="18" applyAlignment="1" pivotButton="0" quotePrefix="0" xfId="0">
      <alignment vertical="center" wrapText="1" indent="1"/>
    </xf>
    <xf numFmtId="164" fontId="11" fillId="3" borderId="18" applyAlignment="1" pivotButton="0" quotePrefix="0" xfId="0">
      <alignment horizontal="center" vertical="center"/>
    </xf>
    <xf numFmtId="165" fontId="11" fillId="4" borderId="17" applyAlignment="1" pivotButton="0" quotePrefix="0" xfId="0">
      <alignment horizontal="center" vertical="center"/>
    </xf>
    <xf numFmtId="165" fontId="11" fillId="4" borderId="19" applyAlignment="1" pivotButton="0" quotePrefix="0" xfId="0">
      <alignment horizontal="center" vertical="center"/>
    </xf>
    <xf numFmtId="165" fontId="11" fillId="4" borderId="20" applyAlignment="1" pivotButton="0" quotePrefix="0" xfId="0">
      <alignment horizontal="center" vertical="center"/>
    </xf>
    <xf numFmtId="0" fontId="16" fillId="0" borderId="6" applyAlignment="1" pivotButton="0" quotePrefix="0" xfId="0">
      <alignment horizontal="center" vertical="center"/>
    </xf>
    <xf numFmtId="0" fontId="12" fillId="0" borderId="7" applyAlignment="1" pivotButton="0" quotePrefix="0" xfId="0">
      <alignment vertical="center" wrapText="1" indent="1"/>
    </xf>
    <xf numFmtId="0" fontId="13" fillId="0" borderId="7" applyAlignment="1" pivotButton="0" quotePrefix="0" xfId="0">
      <alignment vertical="center" wrapText="1" indent="1"/>
    </xf>
    <xf numFmtId="0" fontId="14" fillId="0" borderId="7" applyAlignment="1" pivotButton="0" quotePrefix="0" xfId="0">
      <alignment horizontal="center" vertical="center"/>
    </xf>
    <xf numFmtId="0" fontId="4" fillId="3" borderId="7" applyAlignment="1" pivotButton="0" quotePrefix="0" xfId="0">
      <alignment horizontal="center" vertical="center"/>
    </xf>
    <xf numFmtId="0" fontId="15" fillId="3" borderId="8" applyAlignment="1" pivotButton="0" quotePrefix="0" xfId="0">
      <alignment horizontal="center" vertical="center"/>
    </xf>
    <xf numFmtId="0" fontId="15" fillId="3" borderId="9" applyAlignment="1" pivotButton="0" quotePrefix="0" xfId="0">
      <alignment horizontal="center" vertical="center"/>
    </xf>
    <xf numFmtId="0" fontId="16" fillId="0" borderId="10" applyAlignment="1" pivotButton="0" quotePrefix="0" xfId="0">
      <alignment horizontal="center" vertical="center"/>
    </xf>
    <xf numFmtId="0" fontId="12" fillId="0" borderId="1" applyAlignment="1" pivotButton="0" quotePrefix="0" xfId="0">
      <alignment vertical="center" wrapText="1" indent="1"/>
    </xf>
    <xf numFmtId="0" fontId="13" fillId="0" borderId="1" applyAlignment="1" pivotButton="0" quotePrefix="0" xfId="0">
      <alignment vertical="center" wrapText="1" indent="1"/>
    </xf>
    <xf numFmtId="0" fontId="14" fillId="0" borderId="1" applyAlignment="1" pivotButton="0" quotePrefix="0" xfId="0">
      <alignment horizontal="center" vertical="center"/>
    </xf>
    <xf numFmtId="0" fontId="4" fillId="3" borderId="1" applyAlignment="1" pivotButton="0" quotePrefix="0" xfId="0">
      <alignment horizontal="center" vertical="center"/>
    </xf>
    <xf numFmtId="0" fontId="15" fillId="3" borderId="11" applyAlignment="1" pivotButton="0" quotePrefix="0" xfId="0">
      <alignment horizontal="center" vertical="center"/>
    </xf>
    <xf numFmtId="0" fontId="15" fillId="3" borderId="12" applyAlignment="1" pivotButton="0" quotePrefix="0" xfId="0">
      <alignment horizontal="center" vertical="center"/>
    </xf>
    <xf numFmtId="0" fontId="1" fillId="0" borderId="0" applyAlignment="1" pivotButton="0" quotePrefix="0" xfId="0">
      <alignment vertical="center" wrapText="1"/>
    </xf>
    <xf numFmtId="0" fontId="1" fillId="0" borderId="0" applyAlignment="1" pivotButton="0" quotePrefix="0" xfId="0">
      <alignment horizontal="right" vertical="center"/>
    </xf>
    <xf numFmtId="0" fontId="4" fillId="0" borderId="7" applyAlignment="1" pivotButton="0" quotePrefix="0" xfId="0">
      <alignment vertical="center" wrapText="1" indent="1"/>
    </xf>
    <xf numFmtId="0" fontId="19" fillId="0" borderId="7" applyAlignment="1" pivotButton="0" quotePrefix="0" xfId="0">
      <alignment vertical="center" wrapText="1" indent="1"/>
    </xf>
    <xf numFmtId="0" fontId="11" fillId="4" borderId="21" applyAlignment="1" pivotButton="0" quotePrefix="0" xfId="0">
      <alignment horizontal="center" vertical="center"/>
    </xf>
    <xf numFmtId="0" fontId="10" fillId="4" borderId="22" applyAlignment="1" pivotButton="0" quotePrefix="0" xfId="0">
      <alignment vertical="center" indent="1"/>
    </xf>
    <xf numFmtId="0" fontId="0" fillId="0" borderId="22" pivotButton="0" quotePrefix="0" xfId="0"/>
    <xf numFmtId="165" fontId="20" fillId="4" borderId="22" applyAlignment="1" pivotButton="0" quotePrefix="0" xfId="0">
      <alignment horizontal="center" vertical="center"/>
    </xf>
    <xf numFmtId="165" fontId="20" fillId="4" borderId="23" applyAlignment="1" pivotButton="0" quotePrefix="0" xfId="0">
      <alignment horizontal="center" vertical="center"/>
    </xf>
    <xf numFmtId="0" fontId="5" fillId="0" borderId="7" applyAlignment="1" pivotButton="0" quotePrefix="0" xfId="0">
      <alignment horizontal="center" vertical="center"/>
    </xf>
    <xf numFmtId="166" fontId="4" fillId="3" borderId="8" applyAlignment="1" pivotButton="0" quotePrefix="0" xfId="0">
      <alignment horizontal="right" vertical="center" indent="1"/>
    </xf>
    <xf numFmtId="166" fontId="4" fillId="3" borderId="9" applyAlignment="1" pivotButton="0" quotePrefix="0" xfId="0">
      <alignment horizontal="right" vertical="center" indent="1"/>
    </xf>
    <xf numFmtId="3" fontId="4" fillId="3" borderId="8" applyAlignment="1" pivotButton="0" quotePrefix="0" xfId="0">
      <alignment horizontal="right" vertical="center" indent="1"/>
    </xf>
    <xf numFmtId="3" fontId="4" fillId="3" borderId="9" applyAlignment="1" pivotButton="0" quotePrefix="0" xfId="0">
      <alignment horizontal="right" vertical="center" indent="1"/>
    </xf>
    <xf numFmtId="164" fontId="4" fillId="3" borderId="8" applyAlignment="1" pivotButton="0" quotePrefix="0" xfId="0">
      <alignment horizontal="right" vertical="center" indent="1"/>
    </xf>
    <xf numFmtId="164" fontId="4" fillId="3" borderId="9" applyAlignment="1" pivotButton="0" quotePrefix="0" xfId="0">
      <alignment horizontal="right" vertical="center" indent="1"/>
    </xf>
    <xf numFmtId="0" fontId="5" fillId="0" borderId="1" applyAlignment="1" pivotButton="0" quotePrefix="0" xfId="0">
      <alignment horizontal="center" vertical="center"/>
    </xf>
    <xf numFmtId="166" fontId="4" fillId="3" borderId="11" applyAlignment="1" pivotButton="0" quotePrefix="0" xfId="0">
      <alignment horizontal="right" vertical="center" indent="1"/>
    </xf>
    <xf numFmtId="166" fontId="4" fillId="3" borderId="12" applyAlignment="1" pivotButton="0" quotePrefix="0" xfId="0">
      <alignment horizontal="right" vertical="center" indent="1"/>
    </xf>
    <xf numFmtId="0" fontId="11" fillId="4" borderId="13" applyAlignment="1" pivotButton="0" quotePrefix="0" xfId="0">
      <alignment horizontal="center" vertical="center" wrapText="1"/>
    </xf>
    <xf numFmtId="0" fontId="21" fillId="4" borderId="14" applyAlignment="1" pivotButton="0" quotePrefix="0" xfId="0">
      <alignment horizontal="center" vertical="center" wrapText="1"/>
    </xf>
    <xf numFmtId="0" fontId="21" fillId="4" borderId="15" applyAlignment="1" pivotButton="0" quotePrefix="0" xfId="0">
      <alignment horizontal="center" vertical="center" wrapText="1"/>
    </xf>
    <xf numFmtId="0" fontId="0" fillId="0" borderId="6" pivotButton="0" quotePrefix="0" xfId="0"/>
    <xf numFmtId="166" fontId="12" fillId="0" borderId="8" applyAlignment="1" pivotButton="0" quotePrefix="0" xfId="0">
      <alignment horizontal="right" vertical="center" indent="1"/>
    </xf>
    <xf numFmtId="166" fontId="12" fillId="0" borderId="9" applyAlignment="1" pivotButton="0" quotePrefix="0" xfId="0">
      <alignment horizontal="right" vertical="center" indent="1"/>
    </xf>
    <xf numFmtId="0" fontId="0" fillId="5" borderId="6" pivotButton="0" quotePrefix="0" xfId="0"/>
    <xf numFmtId="0" fontId="4" fillId="5" borderId="7" applyAlignment="1" pivotButton="0" quotePrefix="0" xfId="0">
      <alignment vertical="center" wrapText="1" indent="1"/>
    </xf>
    <xf numFmtId="0" fontId="5" fillId="5" borderId="7" applyAlignment="1" pivotButton="0" quotePrefix="0" xfId="0">
      <alignment vertical="center" wrapText="1" indent="1"/>
    </xf>
    <xf numFmtId="0" fontId="0" fillId="5" borderId="7" pivotButton="0" quotePrefix="0" xfId="0"/>
    <xf numFmtId="166" fontId="20" fillId="5" borderId="8" applyAlignment="1" pivotButton="0" quotePrefix="0" xfId="0">
      <alignment horizontal="right" vertical="center" indent="1"/>
    </xf>
    <xf numFmtId="166" fontId="20" fillId="5" borderId="9" applyAlignment="1" pivotButton="0" quotePrefix="0" xfId="0">
      <alignment horizontal="right" vertical="center" indent="1"/>
    </xf>
    <xf numFmtId="0" fontId="0" fillId="0" borderId="10" pivotButton="0" quotePrefix="0" xfId="0"/>
    <xf numFmtId="166" fontId="12" fillId="0" borderId="11" applyAlignment="1" pivotButton="0" quotePrefix="0" xfId="0">
      <alignment horizontal="right" vertical="center" indent="1"/>
    </xf>
    <xf numFmtId="166" fontId="12" fillId="0" borderId="12" applyAlignment="1" pivotButton="0" quotePrefix="0" xfId="0">
      <alignment horizontal="right" vertical="center" indent="1"/>
    </xf>
    <xf numFmtId="0" fontId="22" fillId="5" borderId="6" applyAlignment="1" pivotButton="0" quotePrefix="0" xfId="0">
      <alignment horizontal="center" vertical="center"/>
    </xf>
    <xf numFmtId="0" fontId="12" fillId="0" borderId="7" applyAlignment="1" pivotButton="0" quotePrefix="0" xfId="0">
      <alignment vertical="center" indent="1"/>
    </xf>
    <xf numFmtId="0" fontId="5" fillId="0" borderId="7" applyAlignment="1" pivotButton="0" quotePrefix="0" xfId="0">
      <alignment vertical="center" indent="1"/>
    </xf>
    <xf numFmtId="165" fontId="12" fillId="0" borderId="8" applyAlignment="1" pivotButton="0" quotePrefix="0" xfId="0">
      <alignment horizontal="center" vertical="center"/>
    </xf>
    <xf numFmtId="165" fontId="12" fillId="0" borderId="9" applyAlignment="1" pivotButton="0" quotePrefix="0" xfId="0">
      <alignment horizontal="center" vertical="center"/>
    </xf>
    <xf numFmtId="0" fontId="11" fillId="4" borderId="10" applyAlignment="1" pivotButton="0" quotePrefix="0" xfId="0">
      <alignment horizontal="center" vertical="center"/>
    </xf>
    <xf numFmtId="0" fontId="10" fillId="4" borderId="1" applyAlignment="1" pivotButton="0" quotePrefix="0" xfId="0">
      <alignment vertical="center" indent="1"/>
    </xf>
    <xf numFmtId="0" fontId="5" fillId="4" borderId="1" applyAlignment="1" pivotButton="0" quotePrefix="0" xfId="0">
      <alignment vertical="center" indent="1"/>
    </xf>
    <xf numFmtId="165" fontId="23" fillId="4" borderId="11" applyAlignment="1" pivotButton="0" quotePrefix="0" xfId="0">
      <alignment horizontal="center" vertical="center"/>
    </xf>
    <xf numFmtId="165" fontId="23" fillId="4" borderId="12" applyAlignment="1" pivotButton="0" quotePrefix="0" xfId="0">
      <alignment horizontal="center" vertical="center"/>
    </xf>
    <xf numFmtId="0" fontId="11" fillId="4" borderId="6" applyAlignment="1" pivotButton="0" quotePrefix="0" xfId="0">
      <alignment horizontal="center" vertical="center"/>
    </xf>
    <xf numFmtId="0" fontId="10" fillId="4" borderId="7" applyAlignment="1" pivotButton="0" quotePrefix="0" xfId="0">
      <alignment vertical="center" indent="1"/>
    </xf>
    <xf numFmtId="0" fontId="5" fillId="4" borderId="7" applyAlignment="1" pivotButton="0" quotePrefix="0" xfId="0">
      <alignment vertical="center" indent="1"/>
    </xf>
    <xf numFmtId="1" fontId="23" fillId="4" borderId="8" applyAlignment="1" pivotButton="0" quotePrefix="0" xfId="0">
      <alignment horizontal="center" vertical="center"/>
    </xf>
    <xf numFmtId="1" fontId="23" fillId="4" borderId="9" applyAlignment="1" pivotButton="0" quotePrefix="0" xfId="0">
      <alignment horizontal="center" vertical="center"/>
    </xf>
    <xf numFmtId="0" fontId="11" fillId="0" borderId="6" applyAlignment="1" pivotButton="0" quotePrefix="0" xfId="0">
      <alignment horizontal="center" vertical="center"/>
    </xf>
    <xf numFmtId="1" fontId="4" fillId="0" borderId="8" applyAlignment="1" pivotButton="0" quotePrefix="0" xfId="0">
      <alignment horizontal="center" vertical="center"/>
    </xf>
    <xf numFmtId="1" fontId="4" fillId="0" borderId="9" applyAlignment="1" pivotButton="0" quotePrefix="0" xfId="0">
      <alignment horizontal="center" vertical="center"/>
    </xf>
    <xf numFmtId="165" fontId="4" fillId="0" borderId="8" applyAlignment="1" pivotButton="0" quotePrefix="0" xfId="0">
      <alignment horizontal="center" vertical="center"/>
    </xf>
    <xf numFmtId="165" fontId="4" fillId="0" borderId="9" applyAlignment="1" pivotButton="0" quotePrefix="0" xfId="0">
      <alignment horizontal="center" vertical="center"/>
    </xf>
    <xf numFmtId="166" fontId="4" fillId="0" borderId="8" applyAlignment="1" pivotButton="0" quotePrefix="0" xfId="0">
      <alignment horizontal="center" vertical="center"/>
    </xf>
    <xf numFmtId="166" fontId="4" fillId="0" borderId="9" applyAlignment="1" pivotButton="0" quotePrefix="0" xfId="0">
      <alignment horizontal="center" vertical="center"/>
    </xf>
    <xf numFmtId="0" fontId="11" fillId="0" borderId="10" applyAlignment="1" pivotButton="0" quotePrefix="0" xfId="0">
      <alignment horizontal="center" vertical="center"/>
    </xf>
    <xf numFmtId="0" fontId="12" fillId="0" borderId="1" applyAlignment="1" pivotButton="0" quotePrefix="0" xfId="0">
      <alignment vertical="center" indent="1"/>
    </xf>
    <xf numFmtId="0" fontId="5" fillId="0" borderId="1" applyAlignment="1" pivotButton="0" quotePrefix="0" xfId="0">
      <alignment vertical="center" indent="1"/>
    </xf>
    <xf numFmtId="165" fontId="4" fillId="0" borderId="11" applyAlignment="1" pivotButton="0" quotePrefix="0" xfId="0">
      <alignment horizontal="center" vertical="center"/>
    </xf>
    <xf numFmtId="165" fontId="4" fillId="0" borderId="12" applyAlignment="1" pivotButton="0" quotePrefix="0" xfId="0">
      <alignment horizontal="center" vertical="center"/>
    </xf>
    <xf numFmtId="0" fontId="24" fillId="0" borderId="0" applyAlignment="1" pivotButton="0" quotePrefix="0" xfId="0">
      <alignment horizontal="center"/>
    </xf>
    <xf numFmtId="0" fontId="20" fillId="4" borderId="13" applyAlignment="1" pivotButton="0" quotePrefix="0" xfId="0">
      <alignment horizontal="center" vertical="center" wrapText="1"/>
    </xf>
    <xf numFmtId="0" fontId="0" fillId="4" borderId="14" pivotButton="0" quotePrefix="0" xfId="0"/>
    <xf numFmtId="0" fontId="0" fillId="4" borderId="15" pivotButton="0" quotePrefix="0" xfId="0"/>
    <xf numFmtId="0" fontId="12" fillId="3" borderId="7" applyAlignment="1" pivotButton="0" quotePrefix="0" xfId="0">
      <alignment vertical="center" wrapText="1" indent="1"/>
    </xf>
    <xf numFmtId="0" fontId="0" fillId="0" borderId="24" pivotButton="0" quotePrefix="0" xfId="0"/>
    <xf numFmtId="0" fontId="12" fillId="3" borderId="1" applyAlignment="1" pivotButton="0" quotePrefix="0" xfId="0">
      <alignment vertical="center" wrapText="1" indent="1"/>
    </xf>
    <xf numFmtId="0" fontId="0" fillId="0" borderId="25" pivotButton="0" quotePrefix="0" xfId="0"/>
  </cellXfs>
  <cellStyles count="1">
    <cellStyle name="Normal" xfId="0" builtinId="0" hidden="0"/>
  </cellStyles>
  <dxfs count="5">
    <dxf>
      <font>
        <b val="1"/>
        <color rgb="00B54724"/>
      </font>
      <fill>
        <patternFill patternType="solid">
          <fgColor rgb="00FDF2EE"/>
          <bgColor rgb="00FDF2EE"/>
        </patternFill>
      </fill>
    </dxf>
    <dxf>
      <font>
        <b val="1"/>
        <color rgb="00147A58"/>
      </font>
      <fill>
        <patternFill patternType="solid">
          <fgColor rgb="00EDFAF5"/>
          <bgColor rgb="00EDFAF5"/>
        </patternFill>
      </fill>
    </dxf>
    <dxf>
      <font>
        <b val="1"/>
        <color rgb="009A6700"/>
      </font>
      <fill>
        <patternFill patternType="solid">
          <fgColor rgb="00FFF6E3"/>
          <bgColor rgb="00FFF6E3"/>
        </patternFill>
      </fill>
    </dxf>
    <dxf>
      <font>
        <b val="1"/>
        <color rgb="004B5563"/>
      </font>
      <fill>
        <patternFill patternType="solid">
          <fgColor rgb="00F1F3F6"/>
          <bgColor rgb="00F1F3F6"/>
        </patternFill>
      </fill>
    </dxf>
    <dxf>
      <font>
        <b val="1"/>
        <color rgb="00111827"/>
      </font>
      <fill>
        <patternFill patternType="solid">
          <fgColor rgb="00E4E8EF"/>
          <bgColor rgb="00E4E8E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harts/chart1.xml><?xml version="1.0" encoding="utf-8"?>
<chartSpace xmlns="http://schemas.openxmlformats.org/drawingml/2006/chart">
  <style val="10"/>
  <chart>
    <plotArea>
      <barChart>
        <barDir val="bar"/>
        <grouping val="clustered"/>
        <ser>
          <idx val="0"/>
          <order val="0"/>
          <spPr>
            <a:solidFill xmlns:a="http://schemas.openxmlformats.org/drawingml/2006/main">
              <a:srgbClr val="2563D8"/>
            </a:solidFill>
            <a:ln xmlns:a="http://schemas.openxmlformats.org/drawingml/2006/main">
              <a:solidFill>
                <a:srgbClr val="2563D8"/>
              </a:solidFill>
              <a:prstDash val="solid"/>
            </a:ln>
          </spPr>
          <cat>
            <numRef>
              <f>'Ergebnis'!$E$23:$H$23</f>
            </numRef>
          </cat>
          <val>
            <numRef>
              <f>'Ergebnis'!$E$17:$H$17</f>
            </numRef>
          </val>
        </ser>
        <dLbls>
          <numFmt formatCode="0.0"/>
          <showLegendKey val="0"/>
          <showVal val="1"/>
          <showCatName val="0"/>
          <showSerName val="0"/>
        </dLbls>
        <gapWidth val="60"/>
        <axId val="10"/>
        <axId val="100"/>
      </barChart>
      <catAx>
        <axId val="10"/>
        <scaling>
          <orientation val="minMax"/>
        </scaling>
        <delete val="0"/>
        <axPos val="l"/>
        <majorTickMark val="none"/>
        <minorTickMark val="none"/>
        <crossAx val="100"/>
        <lblOffset val="100"/>
      </catAx>
      <valAx>
        <axId val="100"/>
        <scaling>
          <orientation val="minMax"/>
          <max val="100"/>
          <min val="0"/>
        </scaling>
        <delete val="0"/>
        <axPos val="l"/>
        <numFmt formatCode="0" sourceLinked="0"/>
        <majorTickMark val="none"/>
        <minorTickMark val="none"/>
        <crossAx val="10"/>
      </valAx>
    </plotArea>
    <plotVisOnly val="1"/>
    <dispBlanksAs val="gap"/>
  </chart>
</chartSpace>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s>
</file>

<file path=xl/drawings/_rels/drawing2.xml.rels><Relationships xmlns="http://schemas.openxmlformats.org/package/2006/relationships"><Relationship Type="http://schemas.openxmlformats.org/officeDocument/2006/relationships/image" Target="/xl/media/image3.png" Id="rId1"/><Relationship Type="http://schemas.openxmlformats.org/officeDocument/2006/relationships/image" Target="/xl/media/image4.png" Id="rId2"/></Relationships>
</file>

<file path=xl/drawings/_rels/drawing3.xml.rels><Relationships xmlns="http://schemas.openxmlformats.org/package/2006/relationships"><Relationship Type="http://schemas.openxmlformats.org/officeDocument/2006/relationships/image" Target="/xl/media/image5.png" Id="rId1"/><Relationship Type="http://schemas.openxmlformats.org/officeDocument/2006/relationships/image" Target="/xl/media/image6.png" Id="rId2"/></Relationships>
</file>

<file path=xl/drawings/_rels/drawing4.xml.rels><Relationships xmlns="http://schemas.openxmlformats.org/package/2006/relationships"><Relationship Type="http://schemas.openxmlformats.org/officeDocument/2006/relationships/image" Target="/xl/media/image7.png" Id="rId1"/><Relationship Type="http://schemas.openxmlformats.org/officeDocument/2006/relationships/image" Target="/xl/media/image8.png" Id="rId2"/></Relationships>
</file>

<file path=xl/drawings/_rels/drawing5.xml.rels><Relationships xmlns="http://schemas.openxmlformats.org/package/2006/relationships"><Relationship Type="http://schemas.openxmlformats.org/officeDocument/2006/relationships/chart" Target="/xl/charts/chart1.xml" Id="rId1"/><Relationship Type="http://schemas.openxmlformats.org/officeDocument/2006/relationships/image" Target="/xl/media/image9.png" Id="rId2"/><Relationship Type="http://schemas.openxmlformats.org/officeDocument/2006/relationships/image" Target="/xl/media/image10.png" Id="rId3"/></Relationships>
</file>

<file path=xl/drawings/drawing1.xml><?xml version="1.0" encoding="utf-8"?>
<wsDr xmlns="http://schemas.openxmlformats.org/drawingml/2006/spreadsheetDrawing">
  <oneCellAnchor>
    <from>
      <col>1</col>
      <colOff>0</colOff>
      <row>1</row>
      <rowOff>47625</rowOff>
    </from>
    <ext cx="3305175"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7</col>
      <colOff>2676525</colOff>
      <row>1</row>
      <rowOff>57150</rowOff>
    </from>
    <ext cx="1238250"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0</colOff>
      <row>1</row>
      <rowOff>47625</rowOff>
    </from>
    <ext cx="3305175"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8</col>
      <colOff>247650</colOff>
      <row>1</row>
      <rowOff>57150</rowOff>
    </from>
    <ext cx="1581150"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0</colOff>
      <row>1</row>
      <rowOff>47625</rowOff>
    </from>
    <ext cx="3305175"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7</col>
      <colOff>771525</colOff>
      <row>1</row>
      <rowOff>57150</rowOff>
    </from>
    <ext cx="923925"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col>
      <colOff>0</colOff>
      <row>1</row>
      <rowOff>47625</rowOff>
    </from>
    <ext cx="3305175"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8</col>
      <colOff>19050</colOff>
      <row>1</row>
      <rowOff>57150</rowOff>
    </from>
    <ext cx="962025"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0</colOff>
      <row>24</row>
      <rowOff>0</rowOff>
    </from>
    <ext cx="8640000" cy="2232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1</col>
      <colOff>0</colOff>
      <row>1</row>
      <rowOff>47625</rowOff>
    </from>
    <ext cx="3305175" cy="2857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6</col>
      <colOff>276225</colOff>
      <row>1</row>
      <rowOff>57150</rowOff>
    </from>
    <ext cx="1685925" cy="26670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Bewertungsmatrix'!A1" TargetMode="External" Id="rId1"/><Relationship Type="http://schemas.openxmlformats.org/officeDocument/2006/relationships/hyperlink" Target="#'Demo-Szenarien'!A1" TargetMode="External" Id="rId2"/><Relationship Type="http://schemas.openxmlformats.org/officeDocument/2006/relationships/hyperlink" Target="#'Kosten'!A1" TargetMode="External" Id="rId3"/><Relationship Type="http://schemas.openxmlformats.org/officeDocument/2006/relationships/hyperlink" Target="#'Ergebnis'!A1" TargetMode="External" Id="rId4"/><Relationship Type="http://schemas.openxmlformats.org/officeDocument/2006/relationships/hyperlink" Target="https://dennis-gumprich.de/" TargetMode="External" Id="rId5"/><Relationship Type="http://schemas.openxmlformats.org/officeDocument/2006/relationships/drawing" Target="/xl/drawings/drawing1.xml" Id="rId6"/></Relationships>
</file>

<file path=xl/worksheets/_rels/sheet2.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5.xml" Id="rId2"/></Relationships>
</file>

<file path=xl/worksheets/sheet1.xml><?xml version="1.0" encoding="utf-8"?>
<worksheet xmlns="http://schemas.openxmlformats.org/spreadsheetml/2006/main">
  <sheetPr>
    <tabColor rgb="00111827"/>
    <outlinePr summaryBelow="1" summaryRight="1"/>
    <pageSetUpPr fitToPage="1"/>
  </sheetPr>
  <dimension ref="A1:I24"/>
  <sheetViews>
    <sheetView showGridLines="0" zoomScale="100" workbookViewId="0">
      <selection activeCell="A1" sqref="A1"/>
    </sheetView>
  </sheetViews>
  <sheetFormatPr baseColWidth="8" defaultRowHeight="15"/>
  <cols>
    <col width="2.5" customWidth="1" min="1" max="1"/>
    <col width="7" customWidth="1" min="2" max="2"/>
    <col width="24" customWidth="1" min="3" max="3"/>
    <col width="58" customWidth="1" min="4" max="4"/>
    <col width="4" customWidth="1" min="5" max="5"/>
    <col width="7" customWidth="1" min="6" max="6"/>
    <col width="24" customWidth="1" min="7" max="7"/>
    <col width="58" customWidth="1" min="8" max="8"/>
    <col width="2.5" customWidth="1" min="9" max="9"/>
  </cols>
  <sheetData>
    <row r="1" ht="10" customHeight="1">
      <c r="A1" s="1" t="n"/>
      <c r="B1" s="1" t="n"/>
      <c r="C1" s="1" t="n"/>
      <c r="D1" s="1" t="n"/>
      <c r="E1" s="1" t="n"/>
      <c r="F1" s="1" t="n"/>
      <c r="G1" s="1" t="n"/>
      <c r="H1" s="1" t="n"/>
      <c r="I1" s="1" t="n"/>
    </row>
    <row r="2" ht="30" customHeight="1"/>
    <row r="3" ht="8" customHeight="1">
      <c r="A3" s="2" t="n"/>
      <c r="B3" s="2" t="n"/>
      <c r="C3" s="2" t="n"/>
      <c r="D3" s="2" t="n"/>
      <c r="E3" s="2" t="n"/>
      <c r="F3" s="2" t="n"/>
      <c r="G3" s="2" t="n"/>
      <c r="H3" s="2" t="n"/>
      <c r="I3" s="2" t="n"/>
    </row>
    <row r="4" ht="16" customHeight="1"/>
    <row r="5" ht="14" customHeight="1">
      <c r="B5" s="3" t="inlineStr">
        <is>
          <t>VORLAGE · BEWERTUNGSMATRIX CONTENT-SOFTWARE</t>
        </is>
      </c>
    </row>
    <row r="6" ht="38" customHeight="1">
      <c r="B6" s="4" t="inlineStr">
        <is>
          <r>
            <rPr>
              <rFont val="Arial"/>
              <b val="1"/>
              <color rgb="00111827"/>
              <sz val="24"/>
            </rPr>
            <t xml:space="preserve">Drei Anbieter, </t>
          </r>
          <r>
            <rPr>
              <rFont val="Georgia"/>
              <i val="1"/>
              <color rgb="00111827"/>
              <sz val="26"/>
            </rPr>
            <t>eine klare Wahl.</t>
          </r>
        </is>
      </c>
    </row>
    <row r="7" ht="20" customHeight="1">
      <c r="B7" s="5" t="inlineStr">
        <is>
          <t>Gewichtete Bewertungsmatrix für Content-Plattformen: Kriterien, Demo-Szenarien, Gesamtkosten und Entscheidungsvorlage in einer Datei.</t>
        </is>
      </c>
    </row>
    <row r="9" ht="24" customHeight="1">
      <c r="B9" s="6" t="inlineStr">
        <is>
          <t>Fünf Schritte zur Entscheidung</t>
        </is>
      </c>
      <c r="C9" s="7" t="n"/>
      <c r="D9" s="8" t="inlineStr">
        <is>
          <t>VORGEHEN</t>
        </is>
      </c>
      <c r="F9" s="6" t="inlineStr">
        <is>
          <t>Die Bewertungsskala</t>
        </is>
      </c>
      <c r="G9" s="7" t="n"/>
      <c r="H9" s="8" t="inlineStr">
        <is>
          <t>PUNKTE</t>
        </is>
      </c>
    </row>
    <row r="10" ht="24" customHeight="1">
      <c r="B10" s="9" t="inlineStr">
        <is>
          <t>01</t>
        </is>
      </c>
      <c r="C10" s="10" t="inlineStr">
        <is>
          <t>Gewichten</t>
        </is>
      </c>
      <c r="D10" s="11" t="inlineStr">
        <is>
          <t>Gruppengewichte und Muss-Kriterien festlegen, bevor ihr den ersten Anbieter seht. Danach nicht mehr ändern.</t>
        </is>
      </c>
      <c r="F10" s="12" t="inlineStr">
        <is>
          <t>0</t>
        </is>
      </c>
      <c r="G10" s="13" t="inlineStr">
        <is>
          <t>Fehlt</t>
        </is>
      </c>
      <c r="H10" s="11" t="inlineStr">
        <is>
          <t>Funktion nicht vorhanden.</t>
        </is>
      </c>
    </row>
    <row r="11" ht="24" customHeight="1">
      <c r="B11" s="9" t="inlineStr">
        <is>
          <t>02</t>
        </is>
      </c>
      <c r="C11" s="10" t="inlineStr">
        <is>
          <t>Drei Anbieter</t>
        </is>
      </c>
      <c r="D11" s="11" t="inlineStr">
        <is>
          <t>Shortlist mit drei Anbietern. Mehr Demos bringen selten mehr Klarheit, aber immer mehr Aufwand.</t>
        </is>
      </c>
      <c r="F11" s="12" t="inlineStr">
        <is>
          <t>1</t>
        </is>
      </c>
      <c r="G11" s="13" t="inlineStr">
        <is>
          <t>Nur über Umwege</t>
        </is>
      </c>
      <c r="H11" s="11" t="inlineStr">
        <is>
          <t>Nur mit Workaround, Export oder Zusatztool.</t>
        </is>
      </c>
    </row>
    <row r="12" ht="24" customHeight="1">
      <c r="B12" s="9" t="inlineStr">
        <is>
          <t>03</t>
        </is>
      </c>
      <c r="C12" s="10" t="inlineStr">
        <is>
          <t>Drehbuch schicken</t>
        </is>
      </c>
      <c r="D12" s="11" t="inlineStr">
        <is>
          <t>Alle Anbieter spielen dieselben Demo-Szenarien mit euren Inhalten.</t>
        </is>
      </c>
      <c r="F12" s="14" t="inlineStr">
        <is>
          <t>2</t>
        </is>
      </c>
      <c r="G12" s="13" t="inlineStr">
        <is>
          <t>Teilweise</t>
        </is>
      </c>
      <c r="H12" s="11" t="inlineStr">
        <is>
          <t>Vorhanden, deckt euren Fall aber nur zum Teil ab.</t>
        </is>
      </c>
    </row>
    <row r="13" ht="24" customHeight="1">
      <c r="B13" s="9" t="inlineStr">
        <is>
          <t>04</t>
        </is>
      </c>
      <c r="C13" s="10" t="inlineStr">
        <is>
          <t>Direkt bewerten</t>
        </is>
      </c>
      <c r="D13" s="11" t="inlineStr">
        <is>
          <t>Punkte gleich nach jeder Demo im Team vergeben, solange der Eindruck frisch ist.</t>
        </is>
      </c>
      <c r="F13" s="15" t="inlineStr">
        <is>
          <t>3</t>
        </is>
      </c>
      <c r="G13" s="13" t="inlineStr">
        <is>
          <t>Erfüllt</t>
        </is>
      </c>
      <c r="H13" s="11" t="inlineStr">
        <is>
          <t>Deckt euren Fall vollständig ab.</t>
        </is>
      </c>
    </row>
    <row r="14" ht="24" customHeight="1">
      <c r="B14" s="16" t="inlineStr">
        <is>
          <t>05</t>
        </is>
      </c>
      <c r="C14" s="17" t="inlineStr">
        <is>
          <t>Kosten und Vorlage</t>
        </is>
      </c>
      <c r="D14" s="18" t="inlineStr">
        <is>
          <t>Gesamtkosten über drei Jahre vergleichen, Ergebnis-Blatt als Entscheidungsvorlage nutzen.</t>
        </is>
      </c>
      <c r="F14" s="19" t="inlineStr">
        <is>
          <t>4</t>
        </is>
      </c>
      <c r="G14" s="13" t="inlineStr">
        <is>
          <t>Gut gelöst</t>
        </is>
      </c>
      <c r="H14" s="11" t="inlineStr">
        <is>
          <t>Deckt ihn ab und spart spürbar Zeit.</t>
        </is>
      </c>
    </row>
    <row r="15" ht="24" customHeight="1">
      <c r="F15" s="20" t="inlineStr">
        <is>
          <t>5</t>
        </is>
      </c>
      <c r="G15" s="21" t="inlineStr">
        <is>
          <t>In der Demo überzeugt</t>
        </is>
      </c>
      <c r="H15" s="18" t="inlineStr">
        <is>
          <t>Live mit euren Inhalten gezeigt und überzeugt.</t>
        </is>
      </c>
    </row>
    <row r="16" ht="14" customHeight="1"/>
    <row r="17" ht="24" customHeight="1">
      <c r="B17" s="6" t="inlineStr">
        <is>
          <t>Was Auswahlprozesse verzerrt</t>
        </is>
      </c>
      <c r="C17" s="7" t="n"/>
      <c r="D17" s="8" t="inlineStr">
        <is>
          <t>VERMEIDEN</t>
        </is>
      </c>
      <c r="F17" s="6" t="inlineStr">
        <is>
          <t>In dieser Datei</t>
        </is>
      </c>
      <c r="G17" s="7" t="n"/>
      <c r="H17" s="8" t="inlineStr">
        <is>
          <t>BLÄTTER</t>
        </is>
      </c>
    </row>
    <row r="18" ht="30" customHeight="1">
      <c r="B18" s="22" t="inlineStr">
        <is>
          <t>!</t>
        </is>
      </c>
      <c r="C18" s="10" t="inlineStr">
        <is>
          <t>Feature-Listen</t>
        </is>
      </c>
      <c r="D18" s="11" t="inlineStr">
        <is>
          <t>Jeder Anbieter hakt alles ab. Entscheidend ist, wie gut euer Fall gelöst ist, nicht ob es die Funktion gibt.</t>
        </is>
      </c>
      <c r="F18" s="23" t="inlineStr">
        <is>
          <t>→</t>
        </is>
      </c>
      <c r="G18" s="24" t="inlineStr">
        <is>
          <t>Bewertungsmatrix</t>
        </is>
      </c>
      <c r="H18" s="11" t="inlineStr">
        <is>
          <t>40 Kriterien in sieben Gruppen, Gewichte, Punkte je Anbieter, K.O.-Logik und Rang.</t>
        </is>
      </c>
    </row>
    <row r="19" ht="30" customHeight="1">
      <c r="B19" s="22" t="inlineStr">
        <is>
          <t>!</t>
        </is>
      </c>
      <c r="C19" s="10" t="inlineStr">
        <is>
          <t>Fremdes Drehbuch</t>
        </is>
      </c>
      <c r="D19" s="11" t="inlineStr">
        <is>
          <t>Der Anbieter zeigt seine Stärken. Mit euren Szenarien seht ihr eure Lücken.</t>
        </is>
      </c>
      <c r="F19" s="23" t="inlineStr">
        <is>
          <t>→</t>
        </is>
      </c>
      <c r="G19" s="24" t="inlineStr">
        <is>
          <t>Demo-Szenarien</t>
        </is>
      </c>
      <c r="H19" s="11" t="inlineStr">
        <is>
          <t>8 Aufgaben, die jeder Anbieter mit euren Inhalten vorführt.</t>
        </is>
      </c>
    </row>
    <row r="20" ht="30" customHeight="1">
      <c r="B20" s="22" t="inlineStr">
        <is>
          <t>!</t>
        </is>
      </c>
      <c r="C20" s="10" t="inlineStr">
        <is>
          <t>Gewichte nachjustieren</t>
        </is>
      </c>
      <c r="D20" s="11" t="inlineStr">
        <is>
          <t>Wer nach der Demo umgewichtet, passt die Matrix dem Favoriten an.</t>
        </is>
      </c>
      <c r="F20" s="23" t="inlineStr">
        <is>
          <t>→</t>
        </is>
      </c>
      <c r="G20" s="24" t="inlineStr">
        <is>
          <t>Kosten</t>
        </is>
      </c>
      <c r="H20" s="11" t="inlineStr">
        <is>
          <t>Gesamtkosten über drei Jahre inklusive Lesender, KI-Zukauf und interner Aufwände.</t>
        </is>
      </c>
    </row>
    <row r="21" ht="30" customHeight="1">
      <c r="B21" s="22" t="inlineStr">
        <is>
          <t>!</t>
        </is>
      </c>
      <c r="C21" s="10" t="inlineStr">
        <is>
          <t>Nur Lizenzpreis</t>
        </is>
      </c>
      <c r="D21" s="11" t="inlineStr">
        <is>
          <t>Lesende, KI-Zukäufe und Einführungsaufwand verändern das Bild oft deutlich.</t>
        </is>
      </c>
      <c r="F21" s="23" t="inlineStr">
        <is>
          <t>→</t>
        </is>
      </c>
      <c r="G21" s="24" t="inlineStr">
        <is>
          <t>Ergebnis</t>
        </is>
      </c>
      <c r="H21" s="11" t="inlineStr">
        <is>
          <t>Entscheidungsvorlage mit Punkten, Kosten, Preis-Leistung und Empfehlung.</t>
        </is>
      </c>
    </row>
    <row r="22" ht="40" customHeight="1">
      <c r="B22" s="25" t="inlineStr">
        <is>
          <t>!</t>
        </is>
      </c>
      <c r="C22" s="17" t="inlineStr">
        <is>
          <t>Ohne Nutzer</t>
        </is>
      </c>
      <c r="D22" s="18" t="inlineStr">
        <is>
          <t>Bewertet nur die Leitung, scheitert die Einführung im Alltag des Teams.</t>
        </is>
      </c>
      <c r="F22" s="26" t="inlineStr">
        <is>
          <t>✎</t>
        </is>
      </c>
      <c r="G22" s="27" t="inlineStr">
        <is>
          <t>Hellblaue Felder</t>
        </is>
      </c>
      <c r="H22" s="28" t="inlineStr">
        <is>
          <t>sind zum Ausfüllen. Kriterien dürft ihr umbenennen, ergänzen oder auf Muss setzen. Punkte, Rang und Kosten rechnen automatisch.</t>
        </is>
      </c>
    </row>
    <row r="24" ht="28" customHeight="1">
      <c r="B24" s="3" t="inlineStr">
        <is>
          <t>Kostenlose Vorlage, frei nutzbar und anpassbar.</t>
        </is>
      </c>
      <c r="F24" s="29" t="inlineStr">
        <is>
          <t>Mehr Leitfäden auf dennis-gumprich.de</t>
        </is>
      </c>
    </row>
  </sheetData>
  <mergeCells count="7">
    <mergeCell ref="B7:H7"/>
    <mergeCell ref="B17:C17"/>
    <mergeCell ref="B9:C9"/>
    <mergeCell ref="B24:D24"/>
    <mergeCell ref="F17:G17"/>
    <mergeCell ref="F9:G9"/>
    <mergeCell ref="F24:H24"/>
  </mergeCells>
  <hyperlinks>
    <hyperlink xmlns:r="http://schemas.openxmlformats.org/officeDocument/2006/relationships" ref="G18" r:id="rId1"/>
    <hyperlink xmlns:r="http://schemas.openxmlformats.org/officeDocument/2006/relationships" ref="G19" r:id="rId2"/>
    <hyperlink xmlns:r="http://schemas.openxmlformats.org/officeDocument/2006/relationships" ref="G20" r:id="rId3"/>
    <hyperlink xmlns:r="http://schemas.openxmlformats.org/officeDocument/2006/relationships" ref="G21" r:id="rId4"/>
    <hyperlink xmlns:r="http://schemas.openxmlformats.org/officeDocument/2006/relationships" ref="F24" r:id="rId5"/>
  </hyperlinks>
  <pageMargins left="0.4" right="0.4" top="0.5" bottom="0.5" header="0.5" footer="0.5"/>
  <pageSetup orientation="portrait"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6"/>
</worksheet>
</file>

<file path=xl/worksheets/sheet2.xml><?xml version="1.0" encoding="utf-8"?>
<worksheet xmlns="http://schemas.openxmlformats.org/spreadsheetml/2006/main">
  <sheetPr>
    <tabColor rgb="002563D8"/>
    <outlinePr summaryBelow="1" summaryRight="1"/>
    <pageSetUpPr fitToPage="1"/>
  </sheetPr>
  <dimension ref="A1:K68"/>
  <sheetViews>
    <sheetView showGridLines="0" zoomScale="100" workbookViewId="0">
      <pane xSplit="2" ySplit="19" topLeftCell="C20" activePane="bottomRight" state="frozen"/>
      <selection pane="topRight"/>
      <selection pane="bottomLeft"/>
      <selection pane="bottomRight" activeCell="A1" sqref="A1"/>
    </sheetView>
  </sheetViews>
  <sheetFormatPr baseColWidth="8" defaultRowHeight="15"/>
  <cols>
    <col width="2.5" customWidth="1" min="1" max="1"/>
    <col width="6.5" customWidth="1" min="2" max="2"/>
    <col width="38" customWidth="1" min="3" max="3"/>
    <col width="46" customWidth="1" min="4" max="4"/>
    <col width="8.5" customWidth="1" min="5" max="5"/>
    <col width="9" customWidth="1" min="6" max="6"/>
    <col width="13" customWidth="1" min="7" max="7"/>
    <col width="13" customWidth="1" min="8" max="8"/>
    <col width="13" customWidth="1" min="9" max="9"/>
    <col width="13" customWidth="1" min="10" max="10"/>
    <col width="2.5" customWidth="1" min="11" max="11"/>
  </cols>
  <sheetData>
    <row r="1" ht="10" customHeight="1">
      <c r="A1" s="1" t="n"/>
      <c r="B1" s="1" t="n"/>
      <c r="C1" s="1" t="n"/>
      <c r="D1" s="1" t="n"/>
      <c r="E1" s="1" t="n"/>
      <c r="F1" s="1" t="n"/>
      <c r="G1" s="1" t="n"/>
      <c r="H1" s="1" t="n"/>
      <c r="I1" s="1" t="n"/>
      <c r="J1" s="1" t="n"/>
      <c r="K1" s="1" t="n"/>
    </row>
    <row r="2" ht="30" customHeight="1"/>
    <row r="3" ht="8" customHeight="1">
      <c r="A3" s="2" t="n"/>
      <c r="B3" s="2" t="n"/>
      <c r="C3" s="2" t="n"/>
      <c r="D3" s="2" t="n"/>
      <c r="E3" s="2" t="n"/>
      <c r="F3" s="2" t="n"/>
      <c r="G3" s="2" t="n"/>
      <c r="H3" s="2" t="n"/>
      <c r="I3" s="2" t="n"/>
      <c r="J3" s="2" t="n"/>
      <c r="K3" s="2" t="n"/>
    </row>
    <row r="4" ht="16" customHeight="1"/>
    <row r="5" ht="14" customHeight="1">
      <c r="B5" s="3" t="inlineStr">
        <is>
          <t>VORLAGE · BEWERTUNGSMATRIX CONTENT-SOFTWARE</t>
        </is>
      </c>
    </row>
    <row r="6" ht="38" customHeight="1">
      <c r="B6" s="4" t="inlineStr">
        <is>
          <r>
            <rPr>
              <rFont val="Arial"/>
              <b val="1"/>
              <color rgb="00111827"/>
              <sz val="24"/>
            </rPr>
            <t xml:space="preserve">Vergleichen, </t>
          </r>
          <r>
            <rPr>
              <rFont val="Georgia"/>
              <i val="1"/>
              <color rgb="00111827"/>
              <sz val="26"/>
            </rPr>
            <t>bevor die Demo blendet.</t>
          </r>
        </is>
      </c>
    </row>
    <row r="7" ht="20" customHeight="1">
      <c r="B7" s="5" t="inlineStr">
        <is>
          <t>Gewichtete Bewertung in sieben Gruppen. Muss-Kriterien unter 2 Punkten sind ein K.O., der Rest ergibt bis zu 100 Punkte.</t>
        </is>
      </c>
    </row>
    <row r="8" ht="12" customHeight="1"/>
    <row r="9" ht="15" customHeight="1">
      <c r="B9" s="3" t="inlineStr">
        <is>
          <t>ÜBERBLICK</t>
        </is>
      </c>
      <c r="G9" s="30" t="inlineStr">
        <is>
          <t>ANBIETER 1</t>
        </is>
      </c>
      <c r="H9" s="30" t="inlineStr">
        <is>
          <t>ANBIETER 2</t>
        </is>
      </c>
      <c r="I9" s="30" t="inlineStr">
        <is>
          <t>ANBIETER 3</t>
        </is>
      </c>
      <c r="J9" s="30" t="inlineStr">
        <is>
          <t>ANBIETER 4</t>
        </is>
      </c>
    </row>
    <row r="10" ht="22" customHeight="1">
      <c r="B10" s="31" t="inlineStr">
        <is>
          <t>Anbieter</t>
        </is>
      </c>
      <c r="C10" s="32" t="n"/>
      <c r="D10" s="33" t="inlineStr">
        <is>
          <t>Namen eintragen, sie erscheinen in allen Blättern.</t>
        </is>
      </c>
      <c r="E10" s="32" t="n"/>
      <c r="F10" s="32" t="n"/>
      <c r="G10" s="34" t="n"/>
      <c r="H10" s="35" t="n"/>
      <c r="I10" s="35" t="n"/>
      <c r="J10" s="36" t="n"/>
    </row>
    <row r="11" ht="30" customHeight="1">
      <c r="B11" s="37" t="inlineStr">
        <is>
          <t>Gesamtpunkte</t>
        </is>
      </c>
      <c r="C11" s="38" t="n"/>
      <c r="D11" s="39" t="inlineStr">
        <is>
          <t>von 100, gewichtet nach Gruppen und Kriterien</t>
        </is>
      </c>
      <c r="E11" s="38" t="n"/>
      <c r="F11" s="38" t="n"/>
      <c r="G11" s="40">
        <f>IF(COUNTIFS($E$20:$E$66,"?*",G20:G66,"&gt;=0")=0,"",ROUND(G20+G27+G34+G43+G49+G54+G60,1))</f>
        <v/>
      </c>
      <c r="H11" s="41">
        <f>IF(COUNTIFS($E$20:$E$66,"?*",H20:H66,"&gt;=0")=0,"",ROUND(H20+H27+H34+H43+H49+H54+H60,1))</f>
        <v/>
      </c>
      <c r="I11" s="41">
        <f>IF(COUNTIFS($E$20:$E$66,"?*",I20:I66,"&gt;=0")=0,"",ROUND(I20+I27+I34+I43+I49+I54+I60,1))</f>
        <v/>
      </c>
      <c r="J11" s="42">
        <f>IF(COUNTIFS($E$20:$E$66,"?*",J20:J66,"&gt;=0")=0,"",ROUND(J20+J27+J34+J43+J49+J54+J60,1))</f>
        <v/>
      </c>
    </row>
    <row r="12" ht="22" customHeight="1">
      <c r="B12" s="37" t="inlineStr">
        <is>
          <t>Rang</t>
        </is>
      </c>
      <c r="C12" s="38" t="n"/>
      <c r="D12" s="39" t="inlineStr">
        <is>
          <t>Nur Anbieter ohne K.O. kommen in die engere Wahl.</t>
        </is>
      </c>
      <c r="E12" s="38" t="n"/>
      <c r="F12" s="38" t="n"/>
      <c r="G12" s="43">
        <f>IF(G11="","",IF(G13&gt;0,"K.O.",COUNTIFS($G$13:$J$13,0,$G$11:$J$11,"&gt;"&amp;G11)+1))</f>
        <v/>
      </c>
      <c r="H12" s="44">
        <f>IF(H11="","",IF(H13&gt;0,"K.O.",COUNTIFS($G$13:$J$13,0,$G$11:$J$11,"&gt;"&amp;H11)+1))</f>
        <v/>
      </c>
      <c r="I12" s="44">
        <f>IF(I11="","",IF(I13&gt;0,"K.O.",COUNTIFS($G$13:$J$13,0,$G$11:$J$11,"&gt;"&amp;I11)+1))</f>
        <v/>
      </c>
      <c r="J12" s="45">
        <f>IF(J11="","",IF(J13&gt;0,"K.O.",COUNTIFS($G$13:$J$13,0,$G$11:$J$11,"&gt;"&amp;J11)+1))</f>
        <v/>
      </c>
    </row>
    <row r="13" ht="22" customHeight="1">
      <c r="B13" s="37" t="inlineStr">
        <is>
          <t>K.O.-Kriterien</t>
        </is>
      </c>
      <c r="C13" s="38" t="n"/>
      <c r="D13" s="39" t="inlineStr">
        <is>
          <t>Muss-Kriterien mit weniger als 2 Punkten</t>
        </is>
      </c>
      <c r="E13" s="38" t="n"/>
      <c r="F13" s="38" t="n"/>
      <c r="G13" s="46">
        <f>COUNTIFS($E$20:$E$66,"Muss",G20:G66,"&lt;2")</f>
        <v/>
      </c>
      <c r="H13" s="47">
        <f>COUNTIFS($E$20:$E$66,"Muss",H20:H66,"&lt;2")</f>
        <v/>
      </c>
      <c r="I13" s="47">
        <f>COUNTIFS($E$20:$E$66,"Muss",I20:I66,"&lt;2")</f>
        <v/>
      </c>
      <c r="J13" s="48">
        <f>COUNTIFS($E$20:$E$66,"Muss",J20:J66,"&lt;2")</f>
        <v/>
      </c>
    </row>
    <row r="14" ht="22" customHeight="1">
      <c r="B14" s="49" t="inlineStr">
        <is>
          <t>Bewertet</t>
        </is>
      </c>
      <c r="C14" s="2" t="n"/>
      <c r="D14" s="50" t="inlineStr">
        <is>
          <t>Vergebene Punkte von allen Kriterien</t>
        </is>
      </c>
      <c r="E14" s="2" t="n"/>
      <c r="F14" s="2" t="n"/>
      <c r="G14" s="51">
        <f>COUNTIFS($E$20:$E$66,"?*",G20:G66,"&gt;=0")&amp;" / "&amp;COUNTIF($E$20:$E$66,"?*")</f>
        <v/>
      </c>
      <c r="H14" s="52">
        <f>COUNTIFS($E$20:$E$66,"?*",H20:H66,"&gt;=0")&amp;" / "&amp;COUNTIF($E$20:$E$66,"?*")</f>
        <v/>
      </c>
      <c r="I14" s="52">
        <f>COUNTIFS($E$20:$E$66,"?*",I20:I66,"&gt;=0")&amp;" / "&amp;COUNTIF($E$20:$E$66,"?*")</f>
        <v/>
      </c>
      <c r="J14" s="53">
        <f>COUNTIFS($E$20:$E$66,"?*",J20:J66,"&gt;=0")&amp;" / "&amp;COUNTIF($E$20:$E$66,"?*")</f>
        <v/>
      </c>
    </row>
    <row r="15" ht="22" customHeight="1">
      <c r="B15" s="54" t="inlineStr">
        <is>
          <t>Summe der Gruppengewichte</t>
        </is>
      </c>
      <c r="F15" s="55">
        <f>SUM(F20,F27,F34,F43,F49,F54,F60)</f>
        <v/>
      </c>
      <c r="G15" s="56">
        <f>IF(ROUND(F15,4)=1,"passt","muss 100 % ergeben")</f>
        <v/>
      </c>
    </row>
    <row r="16" ht="10" customHeight="1"/>
    <row r="17" ht="26" customHeight="1">
      <c r="B17" s="57" t="inlineStr">
        <is>
          <t>Skala</t>
        </is>
      </c>
      <c r="C17" s="58" t="inlineStr">
        <is>
          <t>Punkte 0 bis 5, Gewicht 1 bis 3</t>
        </is>
      </c>
      <c r="D17" s="59" t="inlineStr">
        <is>
          <t>0 Fehlt   1 Nur über Umwege   2 Teilweise   3 Erfüllt   4 Gut gelöst   5 In der Demo überzeugt</t>
        </is>
      </c>
    </row>
    <row r="18" ht="10" customHeight="1"/>
    <row r="19" ht="34" customHeight="1">
      <c r="B19" s="60" t="inlineStr">
        <is>
          <t>NR</t>
        </is>
      </c>
      <c r="C19" s="61" t="inlineStr">
        <is>
          <t>Kriterium</t>
        </is>
      </c>
      <c r="D19" s="61" t="inlineStr">
        <is>
          <t>Woran ihr es in der Demo erkennt</t>
        </is>
      </c>
      <c r="E19" s="62" t="inlineStr">
        <is>
          <t>Typ</t>
        </is>
      </c>
      <c r="F19" s="62" t="inlineStr">
        <is>
          <t>Gewicht</t>
        </is>
      </c>
      <c r="G19" s="62">
        <f>IF($G$10="","Anbieter 1",$G$10)</f>
        <v/>
      </c>
      <c r="H19" s="62">
        <f>IF($H$10="","Anbieter 2",$H$10)</f>
        <v/>
      </c>
      <c r="I19" s="62">
        <f>IF($I$10="","Anbieter 3",$I$10)</f>
        <v/>
      </c>
      <c r="J19" s="63">
        <f>IF($J$10="","Anbieter 4",$J$10)</f>
        <v/>
      </c>
    </row>
    <row r="20" ht="26" customHeight="1">
      <c r="B20" s="64" t="inlineStr">
        <is>
          <t>A</t>
        </is>
      </c>
      <c r="C20" s="65" t="inlineStr">
        <is>
          <t>Strategie und Planung</t>
        </is>
      </c>
      <c r="D20" s="66" t="inlineStr">
        <is>
          <t>Vom Themenfeld bis zum Kalender: Zuerst das Thema, dann der Kanal.</t>
        </is>
      </c>
      <c r="E20" s="7" t="n"/>
      <c r="F20" s="67" t="n">
        <v>0.15</v>
      </c>
      <c r="G20" s="68">
        <f>IF(COUNT(G21:G26)=0,0,SUMPRODUCT($F$21:$F$26,G21:G26)/(SUM($F$21:$F$26)*5)*$F$20*100)</f>
        <v/>
      </c>
      <c r="H20" s="69">
        <f>IF(COUNT(H21:H26)=0,0,SUMPRODUCT($F$21:$F$26,H21:H26)/(SUM($F$21:$F$26)*5)*$F$20*100)</f>
        <v/>
      </c>
      <c r="I20" s="69">
        <f>IF(COUNT(I21:I26)=0,0,SUMPRODUCT($F$21:$F$26,I21:I26)/(SUM($F$21:$F$26)*5)*$F$20*100)</f>
        <v/>
      </c>
      <c r="J20" s="70">
        <f>IF(COUNT(J21:J26)=0,0,SUMPRODUCT($F$21:$F$26,J21:J26)/(SUM($F$21:$F$26)*5)*$F$20*100)</f>
        <v/>
      </c>
    </row>
    <row r="21" ht="34.2" customHeight="1">
      <c r="B21" s="71" t="inlineStr">
        <is>
          <t>A.1</t>
        </is>
      </c>
      <c r="C21" s="72" t="inlineStr">
        <is>
          <t>Themenplanung in Ebenen</t>
        </is>
      </c>
      <c r="D21" s="73" t="inlineStr">
        <is>
          <t>Themenfelder, Themen und Storys hierarchisch, unabhängig vom Kanal geplant.</t>
        </is>
      </c>
      <c r="E21" s="74" t="inlineStr">
        <is>
          <t>Muss</t>
        </is>
      </c>
      <c r="F21" s="75" t="n">
        <v>3</v>
      </c>
      <c r="G21" s="76" t="n"/>
      <c r="H21" s="76" t="n"/>
      <c r="I21" s="76" t="n"/>
      <c r="J21" s="77" t="n"/>
    </row>
    <row r="22" ht="34.2" customHeight="1">
      <c r="B22" s="71" t="inlineStr">
        <is>
          <t>A.2</t>
        </is>
      </c>
      <c r="C22" s="72" t="inlineStr">
        <is>
          <t>Redaktionskalender über alle Kanäle</t>
        </is>
      </c>
      <c r="D22" s="73" t="inlineStr">
        <is>
          <t>Ein Kalender für Web, Social, Newsletter, Presse und Intern, filterbar nach Kanal, Person und Kampagne.</t>
        </is>
      </c>
      <c r="E22" s="74" t="inlineStr">
        <is>
          <t>Muss</t>
        </is>
      </c>
      <c r="F22" s="75" t="n">
        <v>3</v>
      </c>
      <c r="G22" s="76" t="n"/>
      <c r="H22" s="76" t="n"/>
      <c r="I22" s="76" t="n"/>
      <c r="J22" s="77" t="n"/>
    </row>
    <row r="23" ht="34.2" customHeight="1">
      <c r="B23" s="71" t="inlineStr">
        <is>
          <t>A.3</t>
        </is>
      </c>
      <c r="C23" s="72" t="inlineStr">
        <is>
          <t>Priorisierung von Themen</t>
        </is>
      </c>
      <c r="D23" s="73" t="inlineStr">
        <is>
          <t>Themen nach eigenen Kriterien bewerten, zum Beispiel Relevanz, Aufwand und Suchvolumen.</t>
        </is>
      </c>
      <c r="E23" s="74" t="inlineStr">
        <is>
          <t>Kann</t>
        </is>
      </c>
      <c r="F23" s="75" t="n">
        <v>2</v>
      </c>
      <c r="G23" s="76" t="n"/>
      <c r="H23" s="76" t="n"/>
      <c r="I23" s="76" t="n"/>
      <c r="J23" s="77" t="n"/>
    </row>
    <row r="24" ht="34.2" customHeight="1">
      <c r="B24" s="71" t="inlineStr">
        <is>
          <t>A.4</t>
        </is>
      </c>
      <c r="C24" s="72" t="inlineStr">
        <is>
          <t>Zielgruppen und Customer Journey</t>
        </is>
      </c>
      <c r="D24" s="73" t="inlineStr">
        <is>
          <t>Personas und Phasen je Inhalt zuordnen und danach filtern.</t>
        </is>
      </c>
      <c r="E24" s="74" t="inlineStr">
        <is>
          <t>Kann</t>
        </is>
      </c>
      <c r="F24" s="75" t="n">
        <v>2</v>
      </c>
      <c r="G24" s="76" t="n"/>
      <c r="H24" s="76" t="n"/>
      <c r="I24" s="76" t="n"/>
      <c r="J24" s="77" t="n"/>
    </row>
    <row r="25" ht="34.2" customHeight="1">
      <c r="B25" s="71" t="inlineStr">
        <is>
          <t>A.5</t>
        </is>
      </c>
      <c r="C25" s="72" t="inlineStr">
        <is>
          <t>Kampagnen und Jahresplanung</t>
        </is>
      </c>
      <c r="D25" s="73" t="inlineStr">
        <is>
          <t>Kampagnen über Monate planen, Inhalte zuordnen, Jahresplanung bleibt mit dem Kalender synchron.</t>
        </is>
      </c>
      <c r="E25" s="74" t="inlineStr">
        <is>
          <t>Kann</t>
        </is>
      </c>
      <c r="F25" s="75" t="n">
        <v>2</v>
      </c>
      <c r="G25" s="76" t="n"/>
      <c r="H25" s="76" t="n"/>
      <c r="I25" s="76" t="n"/>
      <c r="J25" s="77" t="n"/>
    </row>
    <row r="26" ht="34.2" customHeight="1">
      <c r="B26" s="71" t="inlineStr">
        <is>
          <t>A.6</t>
        </is>
      </c>
      <c r="C26" s="72" t="inlineStr">
        <is>
          <t>Themenkonferenz und Newsroom-Sicht</t>
        </is>
      </c>
      <c r="D26" s="73" t="inlineStr">
        <is>
          <t>Konferenzen im Tool vorbereiten und durchführen, Sichten mit anderen teilen.</t>
        </is>
      </c>
      <c r="E26" s="74" t="inlineStr">
        <is>
          <t>Kann</t>
        </is>
      </c>
      <c r="F26" s="75" t="n">
        <v>1</v>
      </c>
      <c r="G26" s="76" t="n"/>
      <c r="H26" s="76" t="n"/>
      <c r="I26" s="76" t="n"/>
      <c r="J26" s="77" t="n"/>
    </row>
    <row r="27" ht="26" customHeight="1">
      <c r="B27" s="64" t="inlineStr">
        <is>
          <t>B</t>
        </is>
      </c>
      <c r="C27" s="65" t="inlineStr">
        <is>
          <t>Zusammenarbeit und Freigaben</t>
        </is>
      </c>
      <c r="D27" s="66" t="inlineStr">
        <is>
          <t>Wer was bis wann macht und wer am Ende freigibt.</t>
        </is>
      </c>
      <c r="E27" s="7" t="n"/>
      <c r="F27" s="67" t="n">
        <v>0.2</v>
      </c>
      <c r="G27" s="68">
        <f>IF(COUNT(G28:G33)=0,0,SUMPRODUCT($F$28:$F$33,G28:G33)/(SUM($F$28:$F$33)*5)*$F$27*100)</f>
        <v/>
      </c>
      <c r="H27" s="69">
        <f>IF(COUNT(H28:H33)=0,0,SUMPRODUCT($F$28:$F$33,H28:H33)/(SUM($F$28:$F$33)*5)*$F$27*100)</f>
        <v/>
      </c>
      <c r="I27" s="69">
        <f>IF(COUNT(I28:I33)=0,0,SUMPRODUCT($F$28:$F$33,I28:I33)/(SUM($F$28:$F$33)*5)*$F$27*100)</f>
        <v/>
      </c>
      <c r="J27" s="70">
        <f>IF(COUNT(J28:J33)=0,0,SUMPRODUCT($F$28:$F$33,J28:J33)/(SUM($F$28:$F$33)*5)*$F$27*100)</f>
        <v/>
      </c>
    </row>
    <row r="28" ht="34.2" customHeight="1">
      <c r="B28" s="71" t="inlineStr">
        <is>
          <t>B.1</t>
        </is>
      </c>
      <c r="C28" s="72" t="inlineStr">
        <is>
          <t>Workflows je Inhaltstyp konfigurierbar</t>
        </is>
      </c>
      <c r="D28" s="73" t="inlineStr">
        <is>
          <t>Status, Aufgaben und Zuständigkeiten je Inhaltstyp, ohne Programmierung einstellbar.</t>
        </is>
      </c>
      <c r="E28" s="74" t="inlineStr">
        <is>
          <t>Muss</t>
        </is>
      </c>
      <c r="F28" s="75" t="n">
        <v>3</v>
      </c>
      <c r="G28" s="76" t="n"/>
      <c r="H28" s="76" t="n"/>
      <c r="I28" s="76" t="n"/>
      <c r="J28" s="77" t="n"/>
    </row>
    <row r="29" ht="34.2" customHeight="1">
      <c r="B29" s="71" t="inlineStr">
        <is>
          <t>B.2</t>
        </is>
      </c>
      <c r="C29" s="72" t="inlineStr">
        <is>
          <t>Freigaben aus Fachbereichen ohne eigene Lizenz</t>
        </is>
      </c>
      <c r="D29" s="73" t="inlineStr">
        <is>
          <t>Freigabe per Link oder kostenlose Leserolle. Entscheidend, wenn mehr Menschen freigeben als schreiben.</t>
        </is>
      </c>
      <c r="E29" s="74" t="inlineStr">
        <is>
          <t>Muss</t>
        </is>
      </c>
      <c r="F29" s="75" t="n">
        <v>3</v>
      </c>
      <c r="G29" s="76" t="n"/>
      <c r="H29" s="76" t="n"/>
      <c r="I29" s="76" t="n"/>
      <c r="J29" s="77" t="n"/>
    </row>
    <row r="30" ht="34.2" customHeight="1">
      <c r="B30" s="71" t="inlineStr">
        <is>
          <t>B.3</t>
        </is>
      </c>
      <c r="C30" s="72" t="inlineStr">
        <is>
          <t>Aufgaben, Fristen und Erinnerungen</t>
        </is>
      </c>
      <c r="D30" s="73" t="inlineStr">
        <is>
          <t>Wer muss was bis wann erledigen, mit automatischer Benachrichtigung.</t>
        </is>
      </c>
      <c r="E30" s="74" t="inlineStr">
        <is>
          <t>Muss</t>
        </is>
      </c>
      <c r="F30" s="75" t="n">
        <v>2</v>
      </c>
      <c r="G30" s="76" t="n"/>
      <c r="H30" s="76" t="n"/>
      <c r="I30" s="76" t="n"/>
      <c r="J30" s="77" t="n"/>
    </row>
    <row r="31" ht="34.2" customHeight="1">
      <c r="B31" s="71" t="inlineStr">
        <is>
          <t>B.4</t>
        </is>
      </c>
      <c r="C31" s="72" t="inlineStr">
        <is>
          <t>Kommentare und Versionen am Inhalt</t>
        </is>
      </c>
      <c r="D31" s="73" t="inlineStr">
        <is>
          <t>Feedback direkt am Text, Versionen vergleichbar, Freigabehistorie nachvollziehbar.</t>
        </is>
      </c>
      <c r="E31" s="74" t="inlineStr">
        <is>
          <t>Muss</t>
        </is>
      </c>
      <c r="F31" s="75" t="n">
        <v>2</v>
      </c>
      <c r="G31" s="76" t="n"/>
      <c r="H31" s="76" t="n"/>
      <c r="I31" s="76" t="n"/>
      <c r="J31" s="77" t="n"/>
    </row>
    <row r="32" ht="34.2" customHeight="1">
      <c r="B32" s="71" t="inlineStr">
        <is>
          <t>B.5</t>
        </is>
      </c>
      <c r="C32" s="72" t="inlineStr">
        <is>
          <t>Agenturen und Freie einbinden</t>
        </is>
      </c>
      <c r="D32" s="73" t="inlineStr">
        <is>
          <t>Externe arbeiten mit begrenzten Rechten im selben System statt per Mail.</t>
        </is>
      </c>
      <c r="E32" s="74" t="inlineStr">
        <is>
          <t>Kann</t>
        </is>
      </c>
      <c r="F32" s="75" t="n">
        <v>2</v>
      </c>
      <c r="G32" s="76" t="n"/>
      <c r="H32" s="76" t="n"/>
      <c r="I32" s="76" t="n"/>
      <c r="J32" s="77" t="n"/>
    </row>
    <row r="33" ht="22" customHeight="1">
      <c r="B33" s="71" t="inlineStr">
        <is>
          <t>B.6</t>
        </is>
      </c>
      <c r="C33" s="72" t="inlineStr">
        <is>
          <t>Rollen und Rechte</t>
        </is>
      </c>
      <c r="D33" s="73" t="inlineStr">
        <is>
          <t>Eigene Rollen, Rechte je Projekt, Marke oder Land.</t>
        </is>
      </c>
      <c r="E33" s="74" t="inlineStr">
        <is>
          <t>Muss</t>
        </is>
      </c>
      <c r="F33" s="75" t="n">
        <v>2</v>
      </c>
      <c r="G33" s="76" t="n"/>
      <c r="H33" s="76" t="n"/>
      <c r="I33" s="76" t="n"/>
      <c r="J33" s="77" t="n"/>
    </row>
    <row r="34" ht="26" customHeight="1">
      <c r="B34" s="64" t="inlineStr">
        <is>
          <t>C</t>
        </is>
      </c>
      <c r="C34" s="65" t="inlineStr">
        <is>
          <t>KI und Content-Erstellung</t>
        </is>
      </c>
      <c r="D34" s="66" t="inlineStr">
        <is>
          <t>Ob die KI nach euch klingt oder nach allen anderen.</t>
        </is>
      </c>
      <c r="E34" s="7" t="n"/>
      <c r="F34" s="67" t="n">
        <v>0.2</v>
      </c>
      <c r="G34" s="68">
        <f>IF(COUNT(G35:G42)=0,0,SUMPRODUCT($F$35:$F$42,G35:G42)/(SUM($F$35:$F$42)*5)*$F$34*100)</f>
        <v/>
      </c>
      <c r="H34" s="69">
        <f>IF(COUNT(H35:H42)=0,0,SUMPRODUCT($F$35:$F$42,H35:H42)/(SUM($F$35:$F$42)*5)*$F$34*100)</f>
        <v/>
      </c>
      <c r="I34" s="69">
        <f>IF(COUNT(I35:I42)=0,0,SUMPRODUCT($F$35:$F$42,I35:I42)/(SUM($F$35:$F$42)*5)*$F$34*100)</f>
        <v/>
      </c>
      <c r="J34" s="70">
        <f>IF(COUNT(J35:J42)=0,0,SUMPRODUCT($F$35:$F$42,J35:J42)/(SUM($F$35:$F$42)*5)*$F$34*100)</f>
        <v/>
      </c>
    </row>
    <row r="35" ht="46.8" customHeight="1">
      <c r="B35" s="71" t="inlineStr">
        <is>
          <t>C.1</t>
        </is>
      </c>
      <c r="C35" s="72" t="inlineStr">
        <is>
          <t>KI nutzt euer Unternehmenswissen</t>
        </is>
      </c>
      <c r="D35" s="73" t="inlineStr">
        <is>
          <t>Markensprache, Produkte und Zielgruppen einmal hinterlegt, sie wirken bei jedem Text. Kein langer Prompt nötig.</t>
        </is>
      </c>
      <c r="E35" s="74" t="inlineStr">
        <is>
          <t>Muss</t>
        </is>
      </c>
      <c r="F35" s="75" t="n">
        <v>3</v>
      </c>
      <c r="G35" s="76" t="n"/>
      <c r="H35" s="76" t="n"/>
      <c r="I35" s="76" t="n"/>
      <c r="J35" s="77" t="n"/>
    </row>
    <row r="36" ht="34.2" customHeight="1">
      <c r="B36" s="71" t="inlineStr">
        <is>
          <t>C.2</t>
        </is>
      </c>
      <c r="C36" s="72" t="inlineStr">
        <is>
          <t>Mehrere Kanäle aus einem Briefing</t>
        </is>
      </c>
      <c r="D36" s="73" t="inlineStr">
        <is>
          <t>Aus einem Thema entstehen Entwürfe für Blog, LinkedIn, Newsletter und Presse, jeweils in passender Form.</t>
        </is>
      </c>
      <c r="E36" s="74" t="inlineStr">
        <is>
          <t>Kann</t>
        </is>
      </c>
      <c r="F36" s="75" t="n">
        <v>3</v>
      </c>
      <c r="G36" s="76" t="n"/>
      <c r="H36" s="76" t="n"/>
      <c r="I36" s="76" t="n"/>
      <c r="J36" s="77" t="n"/>
    </row>
    <row r="37" ht="34.2" customHeight="1">
      <c r="B37" s="71" t="inlineStr">
        <is>
          <t>C.3</t>
        </is>
      </c>
      <c r="C37" s="72" t="inlineStr">
        <is>
          <t>Ausgabeformate je Kanal</t>
        </is>
      </c>
      <c r="D37" s="73" t="inlineStr">
        <is>
          <t>Aufbau, Länge und Pflichtelemente pro Format festgelegt, Ergebnisse bleiben gleichbleibend.</t>
        </is>
      </c>
      <c r="E37" s="74" t="inlineStr">
        <is>
          <t>Kann</t>
        </is>
      </c>
      <c r="F37" s="75" t="n">
        <v>2</v>
      </c>
      <c r="G37" s="76" t="n"/>
      <c r="H37" s="76" t="n"/>
      <c r="I37" s="76" t="n"/>
      <c r="J37" s="77" t="n"/>
    </row>
    <row r="38" ht="34.2" customHeight="1">
      <c r="B38" s="71" t="inlineStr">
        <is>
          <t>C.4</t>
        </is>
      </c>
      <c r="C38" s="72" t="inlineStr">
        <is>
          <t>Prüfung gegen eure Richtlinien</t>
        </is>
      </c>
      <c r="D38" s="73" t="inlineStr">
        <is>
          <t>Die KI prüft Texte auf Markensprache, Zielgruppe, eigene Regeln oder Claims.</t>
        </is>
      </c>
      <c r="E38" s="74" t="inlineStr">
        <is>
          <t>Kann</t>
        </is>
      </c>
      <c r="F38" s="75" t="n">
        <v>2</v>
      </c>
      <c r="G38" s="76" t="n"/>
      <c r="H38" s="76" t="n"/>
      <c r="I38" s="76" t="n"/>
      <c r="J38" s="77" t="n"/>
    </row>
    <row r="39" ht="34.2" customHeight="1">
      <c r="B39" s="71" t="inlineStr">
        <is>
          <t>C.5</t>
        </is>
      </c>
      <c r="C39" s="72" t="inlineStr">
        <is>
          <t>Automatisierung im Prozess</t>
        </is>
      </c>
      <c r="D39" s="73" t="inlineStr">
        <is>
          <t>Agenten oder wiederkehrende Aufgaben, die direkt im Workflow arbeiten.</t>
        </is>
      </c>
      <c r="E39" s="74" t="inlineStr">
        <is>
          <t>Kann</t>
        </is>
      </c>
      <c r="F39" s="75" t="n">
        <v>2</v>
      </c>
      <c r="G39" s="76" t="n"/>
      <c r="H39" s="76" t="n"/>
      <c r="I39" s="76" t="n"/>
      <c r="J39" s="77" t="n"/>
    </row>
    <row r="40" ht="34.2" customHeight="1">
      <c r="B40" s="71" t="inlineStr">
        <is>
          <t>C.6</t>
        </is>
      </c>
      <c r="C40" s="72" t="inlineStr">
        <is>
          <t>Planbare KI-Nutzung</t>
        </is>
      </c>
      <c r="D40" s="73" t="inlineStr">
        <is>
          <t>KI-Kontingente im Preis enthalten, keine Überraschungen durch Tokenabrechnung.</t>
        </is>
      </c>
      <c r="E40" s="74" t="inlineStr">
        <is>
          <t>Kann</t>
        </is>
      </c>
      <c r="F40" s="75" t="n">
        <v>2</v>
      </c>
      <c r="G40" s="76" t="n"/>
      <c r="H40" s="76" t="n"/>
      <c r="I40" s="76" t="n"/>
      <c r="J40" s="77" t="n"/>
    </row>
    <row r="41" ht="34.2" customHeight="1">
      <c r="B41" s="71" t="inlineStr">
        <is>
          <t>C.7</t>
        </is>
      </c>
      <c r="C41" s="72" t="inlineStr">
        <is>
          <t>Übersetzung und Lokalisierung</t>
        </is>
      </c>
      <c r="D41" s="73" t="inlineStr">
        <is>
          <t>Sprachvarianten im selben System, mit dem Original verknüpft.</t>
        </is>
      </c>
      <c r="E41" s="74" t="inlineStr">
        <is>
          <t>Kann</t>
        </is>
      </c>
      <c r="F41" s="75" t="n">
        <v>1</v>
      </c>
      <c r="G41" s="76" t="n"/>
      <c r="H41" s="76" t="n"/>
      <c r="I41" s="76" t="n"/>
      <c r="J41" s="77" t="n"/>
    </row>
    <row r="42" ht="34.2" customHeight="1">
      <c r="B42" s="71" t="inlineStr">
        <is>
          <t>C.8</t>
        </is>
      </c>
      <c r="C42" s="72" t="inlineStr">
        <is>
          <t>Bilder im Corporate Design</t>
        </is>
      </c>
      <c r="D42" s="73" t="inlineStr">
        <is>
          <t>Bildvorschläge auf Basis eurer Vorlagen und Gestaltungsregeln.</t>
        </is>
      </c>
      <c r="E42" s="74" t="inlineStr">
        <is>
          <t>Kann</t>
        </is>
      </c>
      <c r="F42" s="75" t="n">
        <v>1</v>
      </c>
      <c r="G42" s="76" t="n"/>
      <c r="H42" s="76" t="n"/>
      <c r="I42" s="76" t="n"/>
      <c r="J42" s="77" t="n"/>
    </row>
    <row r="43" ht="26" customHeight="1">
      <c r="B43" s="64" t="inlineStr">
        <is>
          <t>D</t>
        </is>
      </c>
      <c r="C43" s="65" t="inlineStr">
        <is>
          <t>Veröffentlichung und Integrationen</t>
        </is>
      </c>
      <c r="D43" s="66" t="inlineStr">
        <is>
          <t>Wie Inhalte ohne Copy-and-paste dort ankommen, wo sie hingehören.</t>
        </is>
      </c>
      <c r="E43" s="7" t="n"/>
      <c r="F43" s="67" t="n">
        <v>0.15</v>
      </c>
      <c r="G43" s="68">
        <f>IF(COUNT(G44:G48)=0,0,SUMPRODUCT($F$44:$F$48,G44:G48)/(SUM($F$44:$F$48)*5)*$F$43*100)</f>
        <v/>
      </c>
      <c r="H43" s="69">
        <f>IF(COUNT(H44:H48)=0,0,SUMPRODUCT($F$44:$F$48,H44:H48)/(SUM($F$44:$F$48)*5)*$F$43*100)</f>
        <v/>
      </c>
      <c r="I43" s="69">
        <f>IF(COUNT(I44:I48)=0,0,SUMPRODUCT($F$44:$F$48,I44:I48)/(SUM($F$44:$F$48)*5)*$F$43*100)</f>
        <v/>
      </c>
      <c r="J43" s="70">
        <f>IF(COUNT(J44:J48)=0,0,SUMPRODUCT($F$44:$F$48,J44:J48)/(SUM($F$44:$F$48)*5)*$F$43*100)</f>
        <v/>
      </c>
    </row>
    <row r="44" ht="34.2" customHeight="1">
      <c r="B44" s="71" t="inlineStr">
        <is>
          <t>D.1</t>
        </is>
      </c>
      <c r="C44" s="72" t="inlineStr">
        <is>
          <t>Anbindung an euer CMS</t>
        </is>
      </c>
      <c r="D44" s="73" t="inlineStr">
        <is>
          <t>Veröffentlichen ins eigene CMS, zum Beispiel WordPress, ohne Copy-and-paste.</t>
        </is>
      </c>
      <c r="E44" s="74" t="inlineStr">
        <is>
          <t>Kann</t>
        </is>
      </c>
      <c r="F44" s="75" t="n">
        <v>3</v>
      </c>
      <c r="G44" s="76" t="n"/>
      <c r="H44" s="76" t="n"/>
      <c r="I44" s="76" t="n"/>
      <c r="J44" s="77" t="n"/>
    </row>
    <row r="45" ht="34.2" customHeight="1">
      <c r="B45" s="71" t="inlineStr">
        <is>
          <t>D.2</t>
        </is>
      </c>
      <c r="C45" s="72" t="inlineStr">
        <is>
          <t>Social Publishing</t>
        </is>
      </c>
      <c r="D45" s="73" t="inlineStr">
        <is>
          <t>LinkedIn, Instagram und Facebook direkt planen und veröffentlichen.</t>
        </is>
      </c>
      <c r="E45" s="74" t="inlineStr">
        <is>
          <t>Kann</t>
        </is>
      </c>
      <c r="F45" s="75" t="n">
        <v>2</v>
      </c>
      <c r="G45" s="76" t="n"/>
      <c r="H45" s="76" t="n"/>
      <c r="I45" s="76" t="n"/>
      <c r="J45" s="77" t="n"/>
    </row>
    <row r="46" ht="34.2" customHeight="1">
      <c r="B46" s="71" t="inlineStr">
        <is>
          <t>D.3</t>
        </is>
      </c>
      <c r="C46" s="72" t="inlineStr">
        <is>
          <t>Analytics-Anbindung</t>
        </is>
      </c>
      <c r="D46" s="73" t="inlineStr">
        <is>
          <t>Google Analytics und Search Console liefern Zahlen direkt am Inhalt.</t>
        </is>
      </c>
      <c r="E46" s="74" t="inlineStr">
        <is>
          <t>Kann</t>
        </is>
      </c>
      <c r="F46" s="75" t="n">
        <v>2</v>
      </c>
      <c r="G46" s="76" t="n"/>
      <c r="H46" s="76" t="n"/>
      <c r="I46" s="76" t="n"/>
      <c r="J46" s="77" t="n"/>
    </row>
    <row r="47" ht="34.2" customHeight="1">
      <c r="B47" s="71" t="inlineStr">
        <is>
          <t>D.4</t>
        </is>
      </c>
      <c r="C47" s="72" t="inlineStr">
        <is>
          <t>Offene Schnittstellen</t>
        </is>
      </c>
      <c r="D47" s="73" t="inlineStr">
        <is>
          <t>REST-API oder MCP für eigene Systeme und KI-Assistenten.</t>
        </is>
      </c>
      <c r="E47" s="74" t="inlineStr">
        <is>
          <t>Kann</t>
        </is>
      </c>
      <c r="F47" s="75" t="n">
        <v>2</v>
      </c>
      <c r="G47" s="76" t="n"/>
      <c r="H47" s="76" t="n"/>
      <c r="I47" s="76" t="n"/>
      <c r="J47" s="77" t="n"/>
    </row>
    <row r="48" ht="34.2" customHeight="1">
      <c r="B48" s="71" t="inlineStr">
        <is>
          <t>D.5</t>
        </is>
      </c>
      <c r="C48" s="72" t="inlineStr">
        <is>
          <t>Bilder und Dateien zentral</t>
        </is>
      </c>
      <c r="D48" s="73" t="inlineStr">
        <is>
          <t>Medien im Tool ablegen oder aus einem vorhandenen DAM einbinden.</t>
        </is>
      </c>
      <c r="E48" s="74" t="inlineStr">
        <is>
          <t>Kann</t>
        </is>
      </c>
      <c r="F48" s="75" t="n">
        <v>1</v>
      </c>
      <c r="G48" s="76" t="n"/>
      <c r="H48" s="76" t="n"/>
      <c r="I48" s="76" t="n"/>
      <c r="J48" s="77" t="n"/>
    </row>
    <row r="49" ht="26" customHeight="1">
      <c r="B49" s="64" t="inlineStr">
        <is>
          <t>E</t>
        </is>
      </c>
      <c r="C49" s="65" t="inlineStr">
        <is>
          <t>Analyse und Sichtbarkeit</t>
        </is>
      </c>
      <c r="D49" s="66" t="inlineStr">
        <is>
          <t>Was ein Thema über alle Kanäle gebracht hat.</t>
        </is>
      </c>
      <c r="E49" s="7" t="n"/>
      <c r="F49" s="67" t="n">
        <v>0.1</v>
      </c>
      <c r="G49" s="68">
        <f>IF(COUNT(G50:G53)=0,0,SUMPRODUCT($F$50:$F$53,G50:G53)/(SUM($F$50:$F$53)*5)*$F$49*100)</f>
        <v/>
      </c>
      <c r="H49" s="69">
        <f>IF(COUNT(H50:H53)=0,0,SUMPRODUCT($F$50:$F$53,H50:H53)/(SUM($F$50:$F$53)*5)*$F$49*100)</f>
        <v/>
      </c>
      <c r="I49" s="69">
        <f>IF(COUNT(I50:I53)=0,0,SUMPRODUCT($F$50:$F$53,I50:I53)/(SUM($F$50:$F$53)*5)*$F$49*100)</f>
        <v/>
      </c>
      <c r="J49" s="70">
        <f>IF(COUNT(J50:J53)=0,0,SUMPRODUCT($F$50:$F$53,J50:J53)/(SUM($F$50:$F$53)*5)*$F$49*100)</f>
        <v/>
      </c>
    </row>
    <row r="50" ht="34.2" customHeight="1">
      <c r="B50" s="71" t="inlineStr">
        <is>
          <t>E.1</t>
        </is>
      </c>
      <c r="C50" s="72" t="inlineStr">
        <is>
          <t>Performance je Inhalt und Thema</t>
        </is>
      </c>
      <c r="D50" s="73" t="inlineStr">
        <is>
          <t>Reichweite, Rankings und Leads je Thema, über Kanäle hinweg.</t>
        </is>
      </c>
      <c r="E50" s="74" t="inlineStr">
        <is>
          <t>Kann</t>
        </is>
      </c>
      <c r="F50" s="75" t="n">
        <v>3</v>
      </c>
      <c r="G50" s="76" t="n"/>
      <c r="H50" s="76" t="n"/>
      <c r="I50" s="76" t="n"/>
      <c r="J50" s="77" t="n"/>
    </row>
    <row r="51" ht="34.2" customHeight="1">
      <c r="B51" s="71" t="inlineStr">
        <is>
          <t>E.2</t>
        </is>
      </c>
      <c r="C51" s="72" t="inlineStr">
        <is>
          <t>Social-Auswertung</t>
        </is>
      </c>
      <c r="D51" s="73" t="inlineStr">
        <is>
          <t>Follower, Interaktionen und die erfolgreichsten Beiträge.</t>
        </is>
      </c>
      <c r="E51" s="74" t="inlineStr">
        <is>
          <t>Kann</t>
        </is>
      </c>
      <c r="F51" s="75" t="n">
        <v>2</v>
      </c>
      <c r="G51" s="76" t="n"/>
      <c r="H51" s="76" t="n"/>
      <c r="I51" s="76" t="n"/>
      <c r="J51" s="77" t="n"/>
    </row>
    <row r="52" ht="34.2" customHeight="1">
      <c r="B52" s="71" t="inlineStr">
        <is>
          <t>E.3</t>
        </is>
      </c>
      <c r="C52" s="72" t="inlineStr">
        <is>
          <t>SEO-Unterstützung im Editor</t>
        </is>
      </c>
      <c r="D52" s="73" t="inlineStr">
        <is>
          <t>Keywords, Suchintention und Optimierungshinweise beim Schreiben.</t>
        </is>
      </c>
      <c r="E52" s="74" t="inlineStr">
        <is>
          <t>Kann</t>
        </is>
      </c>
      <c r="F52" s="75" t="n">
        <v>2</v>
      </c>
      <c r="G52" s="76" t="n"/>
      <c r="H52" s="76" t="n"/>
      <c r="I52" s="76" t="n"/>
      <c r="J52" s="77" t="n"/>
    </row>
    <row r="53" ht="34.2" customHeight="1">
      <c r="B53" s="71" t="inlineStr">
        <is>
          <t>E.4</t>
        </is>
      </c>
      <c r="C53" s="72" t="inlineStr">
        <is>
          <t>Sichtbarkeit in KI-Antworten</t>
        </is>
      </c>
      <c r="D53" s="73" t="inlineStr">
        <is>
          <t>Wie oft eure Marke in Antworten von ChatGPT und Co. auftaucht, mit Empfehlungen.</t>
        </is>
      </c>
      <c r="E53" s="74" t="inlineStr">
        <is>
          <t>Kann</t>
        </is>
      </c>
      <c r="F53" s="75" t="n">
        <v>2</v>
      </c>
      <c r="G53" s="76" t="n"/>
      <c r="H53" s="76" t="n"/>
      <c r="I53" s="76" t="n"/>
      <c r="J53" s="77" t="n"/>
    </row>
    <row r="54" ht="26" customHeight="1">
      <c r="B54" s="64" t="inlineStr">
        <is>
          <t>F</t>
        </is>
      </c>
      <c r="C54" s="65" t="inlineStr">
        <is>
          <t>Sicherheit und Compliance</t>
        </is>
      </c>
      <c r="D54" s="66" t="inlineStr">
        <is>
          <t>Die Punkte, an denen IT, Datenschutz und Betriebsrat das Projekt stoppen können.</t>
        </is>
      </c>
      <c r="E54" s="7" t="n"/>
      <c r="F54" s="67" t="n">
        <v>0.1</v>
      </c>
      <c r="G54" s="68">
        <f>IF(COUNT(G55:G59)=0,0,SUMPRODUCT($F$55:$F$59,G55:G59)/(SUM($F$55:$F$59)*5)*$F$54*100)</f>
        <v/>
      </c>
      <c r="H54" s="69">
        <f>IF(COUNT(H55:H59)=0,0,SUMPRODUCT($F$55:$F$59,H55:H59)/(SUM($F$55:$F$59)*5)*$F$54*100)</f>
        <v/>
      </c>
      <c r="I54" s="69">
        <f>IF(COUNT(I55:I59)=0,0,SUMPRODUCT($F$55:$F$59,I55:I59)/(SUM($F$55:$F$59)*5)*$F$54*100)</f>
        <v/>
      </c>
      <c r="J54" s="70">
        <f>IF(COUNT(J55:J59)=0,0,SUMPRODUCT($F$55:$F$59,J55:J59)/(SUM($F$55:$F$59)*5)*$F$54*100)</f>
        <v/>
      </c>
    </row>
    <row r="55" ht="34.2" customHeight="1">
      <c r="B55" s="71" t="inlineStr">
        <is>
          <t>F.1</t>
        </is>
      </c>
      <c r="C55" s="72" t="inlineStr">
        <is>
          <t>Hosting in Deutschland oder der EU</t>
        </is>
      </c>
      <c r="D55" s="73" t="inlineStr">
        <is>
          <t>Rechenzentrumsregion benannt, Zertifikate wie ISO 27001 liegen vor.</t>
        </is>
      </c>
      <c r="E55" s="74" t="inlineStr">
        <is>
          <t>Muss</t>
        </is>
      </c>
      <c r="F55" s="75" t="n">
        <v>3</v>
      </c>
      <c r="G55" s="76" t="n"/>
      <c r="H55" s="76" t="n"/>
      <c r="I55" s="76" t="n"/>
      <c r="J55" s="77" t="n"/>
    </row>
    <row r="56" ht="34.2" customHeight="1">
      <c r="B56" s="71" t="inlineStr">
        <is>
          <t>F.2</t>
        </is>
      </c>
      <c r="C56" s="72" t="inlineStr">
        <is>
          <t>AVV und Unterauftragsverarbeiter vorab verfügbar</t>
        </is>
      </c>
      <c r="D56" s="73" t="inlineStr">
        <is>
          <t>Vertrag zur Auftragsverarbeitung mit TOMs und vollständiger Liste der Dienstleister.</t>
        </is>
      </c>
      <c r="E56" s="74" t="inlineStr">
        <is>
          <t>Muss</t>
        </is>
      </c>
      <c r="F56" s="75" t="n">
        <v>3</v>
      </c>
      <c r="G56" s="76" t="n"/>
      <c r="H56" s="76" t="n"/>
      <c r="I56" s="76" t="n"/>
      <c r="J56" s="77" t="n"/>
    </row>
    <row r="57" ht="34.2" customHeight="1">
      <c r="B57" s="71" t="inlineStr">
        <is>
          <t>F.3</t>
        </is>
      </c>
      <c r="C57" s="72" t="inlineStr">
        <is>
          <t>Kein Training von KI-Modellen mit euren Daten</t>
        </is>
      </c>
      <c r="D57" s="73" t="inlineStr">
        <is>
          <t>Vertraglich ausgeschlossen, auch beim KI-Anbieter.</t>
        </is>
      </c>
      <c r="E57" s="74" t="inlineStr">
        <is>
          <t>Muss</t>
        </is>
      </c>
      <c r="F57" s="75" t="n">
        <v>3</v>
      </c>
      <c r="G57" s="76" t="n"/>
      <c r="H57" s="76" t="n"/>
      <c r="I57" s="76" t="n"/>
      <c r="J57" s="77" t="n"/>
    </row>
    <row r="58" ht="34.2" customHeight="1">
      <c r="B58" s="71" t="inlineStr">
        <is>
          <t>F.4</t>
        </is>
      </c>
      <c r="C58" s="72" t="inlineStr">
        <is>
          <t>Single Sign-on und Multi-Faktor-Anmeldung</t>
        </is>
      </c>
      <c r="D58" s="73" t="inlineStr">
        <is>
          <t>Anmeldung über Microsoft oder Google, zweiter Faktor erzwingbar.</t>
        </is>
      </c>
      <c r="E58" s="74" t="inlineStr">
        <is>
          <t>Kann</t>
        </is>
      </c>
      <c r="F58" s="75" t="n">
        <v>2</v>
      </c>
      <c r="G58" s="76" t="n"/>
      <c r="H58" s="76" t="n"/>
      <c r="I58" s="76" t="n"/>
      <c r="J58" s="77" t="n"/>
    </row>
    <row r="59" ht="34.2" customHeight="1">
      <c r="B59" s="71" t="inlineStr">
        <is>
          <t>F.5</t>
        </is>
      </c>
      <c r="C59" s="72" t="inlineStr">
        <is>
          <t>Unterlagen für die interne Freigabe</t>
        </is>
      </c>
      <c r="D59" s="73" t="inlineStr">
        <is>
          <t>Paket für IT, Datenschutz und Betriebsrat in einem Schritt.</t>
        </is>
      </c>
      <c r="E59" s="74" t="inlineStr">
        <is>
          <t>Kann</t>
        </is>
      </c>
      <c r="F59" s="75" t="n">
        <v>2</v>
      </c>
      <c r="G59" s="76" t="n"/>
      <c r="H59" s="76" t="n"/>
      <c r="I59" s="76" t="n"/>
      <c r="J59" s="77" t="n"/>
    </row>
    <row r="60" ht="26" customHeight="1">
      <c r="B60" s="64" t="inlineStr">
        <is>
          <t>G</t>
        </is>
      </c>
      <c r="C60" s="65" t="inlineStr">
        <is>
          <t>Anbieter und Einführung</t>
        </is>
      </c>
      <c r="D60" s="66" t="inlineStr">
        <is>
          <t>Ob das Tool nach drei Monaten noch genutzt wird.</t>
        </is>
      </c>
      <c r="E60" s="7" t="n"/>
      <c r="F60" s="67" t="n">
        <v>0.1</v>
      </c>
      <c r="G60" s="68">
        <f>IF(COUNT(G61:G66)=0,0,SUMPRODUCT($F$61:$F$66,G61:G66)/(SUM($F$61:$F$66)*5)*$F$60*100)</f>
        <v/>
      </c>
      <c r="H60" s="69">
        <f>IF(COUNT(H61:H66)=0,0,SUMPRODUCT($F$61:$F$66,H61:H66)/(SUM($F$61:$F$66)*5)*$F$60*100)</f>
        <v/>
      </c>
      <c r="I60" s="69">
        <f>IF(COUNT(I61:I66)=0,0,SUMPRODUCT($F$61:$F$66,I61:I66)/(SUM($F$61:$F$66)*5)*$F$60*100)</f>
        <v/>
      </c>
      <c r="J60" s="70">
        <f>IF(COUNT(J61:J66)=0,0,SUMPRODUCT($F$61:$F$66,J61:J66)/(SUM($F$61:$F$66)*5)*$F$60*100)</f>
        <v/>
      </c>
    </row>
    <row r="61" ht="34.2" customHeight="1">
      <c r="B61" s="71" t="inlineStr">
        <is>
          <t>G.1</t>
        </is>
      </c>
      <c r="C61" s="72" t="inlineStr">
        <is>
          <t>Begleitetes Onboarding auf Deutsch</t>
        </is>
      </c>
      <c r="D61" s="73" t="inlineStr">
        <is>
          <t>Fester Ansprechpartner, Einrichtung mit euren eigenen Inhalten.</t>
        </is>
      </c>
      <c r="E61" s="74" t="inlineStr">
        <is>
          <t>Muss</t>
        </is>
      </c>
      <c r="F61" s="75" t="n">
        <v>3</v>
      </c>
      <c r="G61" s="76" t="n"/>
      <c r="H61" s="76" t="n"/>
      <c r="I61" s="76" t="n"/>
      <c r="J61" s="77" t="n"/>
    </row>
    <row r="62" ht="34.2" customHeight="1">
      <c r="B62" s="71" t="inlineStr">
        <is>
          <t>G.2</t>
        </is>
      </c>
      <c r="C62" s="72" t="inlineStr">
        <is>
          <t>Bedienbarkeit im Alltag</t>
        </is>
      </c>
      <c r="D62" s="73" t="inlineStr">
        <is>
          <t>Neue Nutzer finden sich ohne Schulung zurecht. Testet mit jemandem, der nicht in der Demo war.</t>
        </is>
      </c>
      <c r="E62" s="74" t="inlineStr">
        <is>
          <t>Muss</t>
        </is>
      </c>
      <c r="F62" s="75" t="n">
        <v>3</v>
      </c>
      <c r="G62" s="76" t="n"/>
      <c r="H62" s="76" t="n"/>
      <c r="I62" s="76" t="n"/>
      <c r="J62" s="77" t="n"/>
    </row>
    <row r="63" ht="34.2" customHeight="1">
      <c r="B63" s="71" t="inlineStr">
        <is>
          <t>G.3</t>
        </is>
      </c>
      <c r="C63" s="72" t="inlineStr">
        <is>
          <t>Testphase mit euren Inhalten</t>
        </is>
      </c>
      <c r="D63" s="73" t="inlineStr">
        <is>
          <t>Echter Test über mehrere Wochen, nicht nur eine Demo-Umgebung.</t>
        </is>
      </c>
      <c r="E63" s="74" t="inlineStr">
        <is>
          <t>Kann</t>
        </is>
      </c>
      <c r="F63" s="75" t="n">
        <v>2</v>
      </c>
      <c r="G63" s="76" t="n"/>
      <c r="H63" s="76" t="n"/>
      <c r="I63" s="76" t="n"/>
      <c r="J63" s="77" t="n"/>
    </row>
    <row r="64" ht="34.2" customHeight="1">
      <c r="B64" s="71" t="inlineStr">
        <is>
          <t>G.4</t>
        </is>
      </c>
      <c r="C64" s="72" t="inlineStr">
        <is>
          <t>Referenzen in vergleichbaren Organisationen</t>
        </is>
      </c>
      <c r="D64" s="73" t="inlineStr">
        <is>
          <t>Kunden mit ähnlicher Größe, Branche oder Teamstruktur, gern als Gespräch.</t>
        </is>
      </c>
      <c r="E64" s="74" t="inlineStr">
        <is>
          <t>Kann</t>
        </is>
      </c>
      <c r="F64" s="75" t="n">
        <v>2</v>
      </c>
      <c r="G64" s="76" t="n"/>
      <c r="H64" s="76" t="n"/>
      <c r="I64" s="76" t="n"/>
      <c r="J64" s="77" t="n"/>
    </row>
    <row r="65" ht="22" customHeight="1">
      <c r="B65" s="71" t="inlineStr">
        <is>
          <t>G.5</t>
        </is>
      </c>
      <c r="C65" s="72" t="inlineStr">
        <is>
          <t>Support und Reaktionszeiten</t>
        </is>
      </c>
      <c r="D65" s="73" t="inlineStr">
        <is>
          <t>Erreichbarkeit, Kanäle und zugesagte Reaktionszeiten.</t>
        </is>
      </c>
      <c r="E65" s="74" t="inlineStr">
        <is>
          <t>Kann</t>
        </is>
      </c>
      <c r="F65" s="75" t="n">
        <v>2</v>
      </c>
      <c r="G65" s="76" t="n"/>
      <c r="H65" s="76" t="n"/>
      <c r="I65" s="76" t="n"/>
      <c r="J65" s="77" t="n"/>
    </row>
    <row r="66" ht="34.2" customHeight="1">
      <c r="B66" s="78" t="inlineStr">
        <is>
          <t>G.6</t>
        </is>
      </c>
      <c r="C66" s="79" t="inlineStr">
        <is>
          <t>Entwicklungstempo</t>
        </is>
      </c>
      <c r="D66" s="80" t="inlineStr">
        <is>
          <t>Regelmäßige Releases und eine sichtbare Roadmap, gerade bei KI.</t>
        </is>
      </c>
      <c r="E66" s="81" t="inlineStr">
        <is>
          <t>Kann</t>
        </is>
      </c>
      <c r="F66" s="82" t="n">
        <v>2</v>
      </c>
      <c r="G66" s="83" t="n"/>
      <c r="H66" s="83" t="n"/>
      <c r="I66" s="83" t="n"/>
      <c r="J66" s="84" t="n"/>
    </row>
    <row r="68" ht="28" customHeight="1">
      <c r="B68" s="85" t="inlineStr">
        <is>
          <t>Gewichte vor der ersten Demo festlegen und danach nicht mehr ändern. Sonst passt sich die Matrix dem Favoriten an.</t>
        </is>
      </c>
      <c r="G68" s="86" t="inlineStr">
        <is>
          <t>dennis-gumprich.de</t>
        </is>
      </c>
    </row>
  </sheetData>
  <mergeCells count="24">
    <mergeCell ref="D20:E20"/>
    <mergeCell ref="D60:E60"/>
    <mergeCell ref="D11:F11"/>
    <mergeCell ref="D13:F13"/>
    <mergeCell ref="B7:I7"/>
    <mergeCell ref="D34:E34"/>
    <mergeCell ref="B12:C12"/>
    <mergeCell ref="B11:C11"/>
    <mergeCell ref="D49:E49"/>
    <mergeCell ref="D27:E27"/>
    <mergeCell ref="D12:F12"/>
    <mergeCell ref="B9:D9"/>
    <mergeCell ref="B14:C14"/>
    <mergeCell ref="B15:D15"/>
    <mergeCell ref="B13:C13"/>
    <mergeCell ref="D14:F14"/>
    <mergeCell ref="D43:E43"/>
    <mergeCell ref="G15:H15"/>
    <mergeCell ref="B10:C10"/>
    <mergeCell ref="D10:F10"/>
    <mergeCell ref="B68:F68"/>
    <mergeCell ref="D17:J17"/>
    <mergeCell ref="G68:J68"/>
    <mergeCell ref="D54:E54"/>
  </mergeCells>
  <conditionalFormatting sqref="G13:J13">
    <cfRule type="cellIs" priority="1" operator="greaterThan" dxfId="0">
      <formula>0</formula>
    </cfRule>
  </conditionalFormatting>
  <conditionalFormatting sqref="G12:J12">
    <cfRule type="expression" priority="2" dxfId="1" stopIfTrue="1">
      <formula>G12=1</formula>
    </cfRule>
    <cfRule type="expression" priority="3" dxfId="0" stopIfTrue="1">
      <formula>G12="K.O."</formula>
    </cfRule>
  </conditionalFormatting>
  <conditionalFormatting sqref="F15:H15">
    <cfRule type="expression" priority="4" dxfId="0">
      <formula>ROUND($F$15,4)&lt;&gt;1</formula>
    </cfRule>
  </conditionalFormatting>
  <conditionalFormatting sqref="G20:J66">
    <cfRule type="expression" priority="5" dxfId="0" stopIfTrue="1">
      <formula>AND(ISNUMBER(G20),$E20&lt;&gt;"",G20&lt;=1)</formula>
    </cfRule>
    <cfRule type="expression" priority="6" dxfId="2" stopIfTrue="1">
      <formula>AND(ISNUMBER(G20),$E20&lt;&gt;"",G20=2)</formula>
    </cfRule>
    <cfRule type="expression" priority="7" dxfId="1" stopIfTrue="1">
      <formula>AND(ISNUMBER(G20),$E20&lt;&gt;"",G20&gt;=4)</formula>
    </cfRule>
    <cfRule type="expression" priority="8" dxfId="3" stopIfTrue="1">
      <formula>AND(ISNUMBER(G20),$E20&lt;&gt;"",G20=3)</formula>
    </cfRule>
  </conditionalFormatting>
  <conditionalFormatting sqref="E20:E66">
    <cfRule type="expression" priority="9" dxfId="4">
      <formula>E20="Muss"</formula>
    </cfRule>
  </conditionalFormatting>
  <dataValidations count="3">
    <dataValidation sqref="G21:J21 G22:J22 G23:J23 G24:J24 G25:J25 G26:J26 G28:J28 G29:J29 G30:J30 G31:J31 G32:J32 G33:J33 G35:J35 G36:J36 G37:J37 G38:J38 G39:J39 G40:J40 G41:J41 G42:J42 G44:J44 G45:J45 G46:J46 G47:J47 G48:J48 G50:J50 G51:J51 G52:J52 G53:J53 G55:J55 G56:J56 G57:J57 G58:J58 G59:J59 G61:J61 G62:J62 G63:J63 G64:J64 G65:J65 G66:J66" showDropDown="0" showInputMessage="0" showErrorMessage="0" allowBlank="1" type="list">
      <formula1>"0,1,2,3,4,5"</formula1>
    </dataValidation>
    <dataValidation sqref="F21 F22 F23 F24 F25 F26 F28 F29 F30 F31 F32 F33 F35 F36 F37 F38 F39 F40 F41 F42 F44 F45 F46 F47 F48 F50 F51 F52 F53 F55 F56 F57 F58 F59 F61 F62 F63 F64 F65 F66" showDropDown="0" showInputMessage="0" showErrorMessage="0" allowBlank="1" type="list">
      <formula1>"1,2,3"</formula1>
    </dataValidation>
    <dataValidation sqref="E21 E22 E23 E24 E25 E26 E28 E29 E30 E31 E32 E33 E35 E36 E37 E38 E39 E40 E41 E42 E44 E45 E46 E47 E48 E50 E51 E52 E53 E55 E56 E57 E58 E59 E61 E62 E63 E64 E65 E66" showDropDown="0" showInputMessage="0" showErrorMessage="0" allowBlank="0" type="list">
      <formula1>"Muss,Kann"</formula1>
    </dataValidation>
  </dataValidations>
  <hyperlinks>
    <hyperlink xmlns:r="http://schemas.openxmlformats.org/officeDocument/2006/relationships" ref="G68"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147A58"/>
    <outlinePr summaryBelow="1" summaryRight="1"/>
    <pageSetUpPr fitToPage="1"/>
  </sheetPr>
  <dimension ref="A1:J21"/>
  <sheetViews>
    <sheetView showGridLines="0" zoomScale="100" workbookViewId="0">
      <pane xSplit="2" ySplit="10" topLeftCell="C11" activePane="bottomRight" state="frozen"/>
      <selection pane="topRight"/>
      <selection pane="bottomLeft"/>
      <selection pane="bottomRight" activeCell="A1" sqref="A1"/>
    </sheetView>
  </sheetViews>
  <sheetFormatPr baseColWidth="8" defaultRowHeight="15"/>
  <cols>
    <col width="2.5" customWidth="1" min="1" max="1"/>
    <col width="6.5" customWidth="1" min="2" max="2"/>
    <col width="30" customWidth="1" min="3" max="3"/>
    <col width="46" customWidth="1" min="4" max="4"/>
    <col width="42" customWidth="1" min="5" max="5"/>
    <col width="12" customWidth="1" min="6" max="6"/>
    <col width="12" customWidth="1" min="7" max="7"/>
    <col width="12" customWidth="1" min="8" max="8"/>
    <col width="12" customWidth="1" min="9" max="9"/>
    <col width="2.5" customWidth="1" min="10" max="10"/>
  </cols>
  <sheetData>
    <row r="1" ht="10" customHeight="1">
      <c r="A1" s="1" t="n"/>
      <c r="B1" s="1" t="n"/>
      <c r="C1" s="1" t="n"/>
      <c r="D1" s="1" t="n"/>
      <c r="E1" s="1" t="n"/>
      <c r="F1" s="1" t="n"/>
      <c r="G1" s="1" t="n"/>
      <c r="H1" s="1" t="n"/>
      <c r="I1" s="1" t="n"/>
      <c r="J1" s="1" t="n"/>
    </row>
    <row r="2" ht="30" customHeight="1"/>
    <row r="3" ht="8" customHeight="1">
      <c r="A3" s="2" t="n"/>
      <c r="B3" s="2" t="n"/>
      <c r="C3" s="2" t="n"/>
      <c r="D3" s="2" t="n"/>
      <c r="E3" s="2" t="n"/>
      <c r="F3" s="2" t="n"/>
      <c r="G3" s="2" t="n"/>
      <c r="H3" s="2" t="n"/>
      <c r="I3" s="2" t="n"/>
      <c r="J3" s="2" t="n"/>
    </row>
    <row r="4" ht="16" customHeight="1"/>
    <row r="5" ht="14" customHeight="1">
      <c r="B5" s="3" t="inlineStr">
        <is>
          <t>DEMO · GLEICHE AUFGABEN FÜR ALLE</t>
        </is>
      </c>
    </row>
    <row r="6" ht="38" customHeight="1">
      <c r="B6" s="4" t="inlineStr">
        <is>
          <r>
            <rPr>
              <rFont val="Arial"/>
              <b val="1"/>
              <color rgb="00111827"/>
              <sz val="24"/>
            </rPr>
            <t xml:space="preserve">Euer Drehbuch, </t>
          </r>
          <r>
            <rPr>
              <rFont val="Georgia"/>
              <i val="1"/>
              <color rgb="00111827"/>
              <sz val="26"/>
            </rPr>
            <t>nicht das des Anbieters.</t>
          </r>
        </is>
      </c>
    </row>
    <row r="7" ht="20" customHeight="1">
      <c r="B7" s="5" t="inlineStr">
        <is>
          <t>Schickt die Szenarien vorab. Jeder Anbieter spielt dieselben Aufgaben mit euren Inhalten, ihr vergebt direkt danach Punkte.</t>
        </is>
      </c>
    </row>
    <row r="8" ht="12" customHeight="1"/>
    <row r="9" ht="20" customHeight="1">
      <c r="B9" s="54" t="inlineStr">
        <is>
          <t>Punkte 0 bis 5 je Szenario, direkt nach der Demo im Team vergeben.</t>
        </is>
      </c>
    </row>
    <row r="10" ht="34" customHeight="1">
      <c r="B10" s="60" t="inlineStr">
        <is>
          <t>NR</t>
        </is>
      </c>
      <c r="C10" s="61" t="inlineStr">
        <is>
          <t>Szenario</t>
        </is>
      </c>
      <c r="D10" s="61" t="inlineStr">
        <is>
          <t>So lauft ihr es ab</t>
        </is>
      </c>
      <c r="E10" s="61" t="inlineStr">
        <is>
          <t>Daran erkennt ihr eine gute Lösung</t>
        </is>
      </c>
      <c r="F10" s="62">
        <f>IF(Bewertungsmatrix!$G$10="","Anbieter 1",Bewertungsmatrix!$G$10)</f>
        <v/>
      </c>
      <c r="G10" s="62">
        <f>IF(Bewertungsmatrix!$H$10="","Anbieter 2",Bewertungsmatrix!$H$10)</f>
        <v/>
      </c>
      <c r="H10" s="62">
        <f>IF(Bewertungsmatrix!$I$10="","Anbieter 3",Bewertungsmatrix!$I$10)</f>
        <v/>
      </c>
      <c r="I10" s="63">
        <f>IF(Bewertungsmatrix!$J$10="","Anbieter 4",Bewertungsmatrix!$J$10)</f>
        <v/>
      </c>
    </row>
    <row r="11" ht="46.8" customHeight="1">
      <c r="B11" s="71" t="inlineStr">
        <is>
          <t>01</t>
        </is>
      </c>
      <c r="C11" s="87" t="inlineStr">
        <is>
          <t>Ein Thema, fünf Kanäle</t>
        </is>
      </c>
      <c r="D11" s="73" t="inlineStr">
        <is>
          <t>Gebt ein echtes Thema vor. Der Anbieter erstellt daraus Blogbeitrag, LinkedIn-Post, Newsletter-Teaser, Pressemitteilung und Intranet-Meldung.</t>
        </is>
      </c>
      <c r="E11" s="88" t="inlineStr">
        <is>
          <t>Alles bleibt mit dem Thema verknüpft, jedes Format hat seine eigene Form, nichts wird kopiert.</t>
        </is>
      </c>
      <c r="F11" s="76" t="n"/>
      <c r="G11" s="76" t="n"/>
      <c r="H11" s="76" t="n"/>
      <c r="I11" s="77" t="n"/>
    </row>
    <row r="12" ht="46.8" customHeight="1">
      <c r="B12" s="71" t="inlineStr">
        <is>
          <t>02</t>
        </is>
      </c>
      <c r="C12" s="87" t="inlineStr">
        <is>
          <t>Freigabe mit dem Fachbereich</t>
        </is>
      </c>
      <c r="D12" s="73" t="inlineStr">
        <is>
          <t>Ein Entwurf geht an eine Person ohne Lizenz zur Freigabe. Sie kommentiert, der Text wird überarbeitet und freigegeben.</t>
        </is>
      </c>
      <c r="E12" s="88" t="inlineStr">
        <is>
          <t>Freigabe ohne Konto oder mit kostenloser Rolle, Kommentar am Text, Historie nachvollziehbar.</t>
        </is>
      </c>
      <c r="F12" s="76" t="n"/>
      <c r="G12" s="76" t="n"/>
      <c r="H12" s="76" t="n"/>
      <c r="I12" s="77" t="n"/>
    </row>
    <row r="13" ht="34.2" customHeight="1">
      <c r="B13" s="71" t="inlineStr">
        <is>
          <t>03</t>
        </is>
      </c>
      <c r="C13" s="87" t="inlineStr">
        <is>
          <t>Text in eurer Markensprache</t>
        </is>
      </c>
      <c r="D13" s="73" t="inlineStr">
        <is>
          <t>Die KI schreibt einen Text zu einem eurer Fachthemen, mit einem Prompt von höchstens zwei Sätzen.</t>
        </is>
      </c>
      <c r="E13" s="88" t="inlineStr">
        <is>
          <t>Der Text klingt nach euch, weil das Wissen hinterlegt ist, nicht weil der Prompt lang ist.</t>
        </is>
      </c>
      <c r="F13" s="76" t="n"/>
      <c r="G13" s="76" t="n"/>
      <c r="H13" s="76" t="n"/>
      <c r="I13" s="77" t="n"/>
    </row>
    <row r="14" ht="34.2" customHeight="1">
      <c r="B14" s="71" t="inlineStr">
        <is>
          <t>04</t>
        </is>
      </c>
      <c r="C14" s="87" t="inlineStr">
        <is>
          <t>Vom Themenplan in den Kalender</t>
        </is>
      </c>
      <c r="D14" s="73" t="inlineStr">
        <is>
          <t>Themenfeld anlegen, Story und Inhalte planen, im Kalender nach Kanal und Person filtern.</t>
        </is>
      </c>
      <c r="E14" s="88" t="inlineStr">
        <is>
          <t>Planung und Kalender sind eine Sicht, Änderungen erscheinen sofort überall.</t>
        </is>
      </c>
      <c r="F14" s="76" t="n"/>
      <c r="G14" s="76" t="n"/>
      <c r="H14" s="76" t="n"/>
      <c r="I14" s="77" t="n"/>
    </row>
    <row r="15" ht="34.2" customHeight="1">
      <c r="B15" s="71" t="inlineStr">
        <is>
          <t>05</t>
        </is>
      </c>
      <c r="C15" s="87" t="inlineStr">
        <is>
          <t>Prüfung gegen Richtlinien</t>
        </is>
      </c>
      <c r="D15" s="73" t="inlineStr">
        <is>
          <t>Ein Text wird gegen eure Regeln geprüft, zum Beispiel verbotene Begriffe, Claims oder Tonalität.</t>
        </is>
      </c>
      <c r="E15" s="88" t="inlineStr">
        <is>
          <t>Konkrete Hinweise mit Fundstelle statt allgemeiner Bewertung.</t>
        </is>
      </c>
      <c r="F15" s="76" t="n"/>
      <c r="G15" s="76" t="n"/>
      <c r="H15" s="76" t="n"/>
      <c r="I15" s="77" t="n"/>
    </row>
    <row r="16" ht="34.2" customHeight="1">
      <c r="B16" s="71" t="inlineStr">
        <is>
          <t>06</t>
        </is>
      </c>
      <c r="C16" s="87" t="inlineStr">
        <is>
          <t>Veröffentlichen</t>
        </is>
      </c>
      <c r="D16" s="73" t="inlineStr">
        <is>
          <t>Ein freigegebener Inhalt geht ins CMS und auf LinkedIn, der Status wird zurückgemeldet.</t>
        </is>
      </c>
      <c r="E16" s="88" t="inlineStr">
        <is>
          <t>Kein Copy-and-paste, Status und Link stehen am Inhalt.</t>
        </is>
      </c>
      <c r="F16" s="76" t="n"/>
      <c r="G16" s="76" t="n"/>
      <c r="H16" s="76" t="n"/>
      <c r="I16" s="77" t="n"/>
    </row>
    <row r="17" ht="34.2" customHeight="1">
      <c r="B17" s="71" t="inlineStr">
        <is>
          <t>07</t>
        </is>
      </c>
      <c r="C17" s="87" t="inlineStr">
        <is>
          <t>Auswerten</t>
        </is>
      </c>
      <c r="D17" s="73" t="inlineStr">
        <is>
          <t>Zeigt die Performance eines Themas über alle Kanäle der letzten drei Monate.</t>
        </is>
      </c>
      <c r="E17" s="88" t="inlineStr">
        <is>
          <t>Zahlen je Thema, nicht nur je Kanal, ohne Export nach Excel.</t>
        </is>
      </c>
      <c r="F17" s="76" t="n"/>
      <c r="G17" s="76" t="n"/>
      <c r="H17" s="76" t="n"/>
      <c r="I17" s="77" t="n"/>
    </row>
    <row r="18" ht="34.2" customHeight="1">
      <c r="B18" s="71" t="inlineStr">
        <is>
          <t>08</t>
        </is>
      </c>
      <c r="C18" s="87" t="inlineStr">
        <is>
          <t>Nutzer einrichten</t>
        </is>
      </c>
      <c r="D18" s="73" t="inlineStr">
        <is>
          <t>Neue Kollegin anlegen, Rolle und Projekte zuweisen, Anmeldung per Single Sign-on.</t>
        </is>
      </c>
      <c r="E18" s="88" t="inlineStr">
        <is>
          <t>In wenigen Minuten erledigt, ohne Ticket beim Anbieter.</t>
        </is>
      </c>
      <c r="F18" s="76" t="n"/>
      <c r="G18" s="76" t="n"/>
      <c r="H18" s="76" t="n"/>
      <c r="I18" s="77" t="n"/>
    </row>
    <row r="19" ht="26" customHeight="1">
      <c r="B19" s="89" t="inlineStr">
        <is>
          <t>Ø</t>
        </is>
      </c>
      <c r="C19" s="90" t="inlineStr">
        <is>
          <t>Durchschnitt Demo</t>
        </is>
      </c>
      <c r="D19" s="91" t="n"/>
      <c r="E19" s="91" t="n"/>
      <c r="F19" s="92">
        <f>IF(COUNT(F11:F18)=0,"",AVERAGE(F11:F18))</f>
        <v/>
      </c>
      <c r="G19" s="92">
        <f>IF(COUNT(G11:G18)=0,"",AVERAGE(G11:G18))</f>
        <v/>
      </c>
      <c r="H19" s="92">
        <f>IF(COUNT(H11:H18)=0,"",AVERAGE(H11:H18))</f>
        <v/>
      </c>
      <c r="I19" s="93">
        <f>IF(COUNT(I11:I18)=0,"",AVERAGE(I11:I18))</f>
        <v/>
      </c>
    </row>
    <row r="21" ht="28" customHeight="1">
      <c r="B21" s="85" t="inlineStr">
        <is>
          <t>Bittet darum, live mit euren Inhalten zu arbeiten. Vorbereitete Demo-Daten zeigen, was möglich ist, nicht, was bei euch funktioniert.</t>
        </is>
      </c>
      <c r="F21" s="86" t="inlineStr">
        <is>
          <t>dennis-gumprich.de</t>
        </is>
      </c>
    </row>
  </sheetData>
  <mergeCells count="5">
    <mergeCell ref="B9:E9"/>
    <mergeCell ref="C19:E19"/>
    <mergeCell ref="B21:E21"/>
    <mergeCell ref="F21:I21"/>
    <mergeCell ref="B7:H7"/>
  </mergeCells>
  <conditionalFormatting sqref="F11:I18">
    <cfRule type="expression" priority="1" dxfId="0" stopIfTrue="1">
      <formula>AND(ISNUMBER(F11),F11&lt;=1)</formula>
    </cfRule>
    <cfRule type="expression" priority="2" dxfId="2" stopIfTrue="1">
      <formula>AND(ISNUMBER(F11),F11=2)</formula>
    </cfRule>
    <cfRule type="expression" priority="3" dxfId="1" stopIfTrue="1">
      <formula>AND(ISNUMBER(F11),F11&gt;=4)</formula>
    </cfRule>
    <cfRule type="expression" priority="4" dxfId="3" stopIfTrue="1">
      <formula>AND(ISNUMBER(F11),F11=3)</formula>
    </cfRule>
  </conditionalFormatting>
  <dataValidations count="1">
    <dataValidation sqref="F11:I18" showDropDown="0" showInputMessage="0" showErrorMessage="0" allowBlank="1" type="list">
      <formula1>"0,1,2,3,4,5"</formula1>
    </dataValidation>
  </dataValidations>
  <hyperlinks>
    <hyperlink xmlns:r="http://schemas.openxmlformats.org/officeDocument/2006/relationships" ref="F21"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C9D8F6"/>
    <outlinePr summaryBelow="1" summaryRight="1"/>
    <pageSetUpPr fitToPage="1"/>
  </sheetPr>
  <dimension ref="A1:J34"/>
  <sheetViews>
    <sheetView showGridLines="0" zoomScale="100" workbookViewId="0">
      <selection activeCell="A1" sqref="A1"/>
    </sheetView>
  </sheetViews>
  <sheetFormatPr baseColWidth="8" defaultRowHeight="15"/>
  <cols>
    <col width="2.5" customWidth="1" min="1" max="1"/>
    <col width="6.5" customWidth="1" min="2" max="2"/>
    <col width="36" customWidth="1" min="3" max="3"/>
    <col width="44" customWidth="1" min="4" max="4"/>
    <col width="12" customWidth="1" min="5" max="5"/>
    <col width="14" customWidth="1" min="6" max="6"/>
    <col width="14" customWidth="1" min="7" max="7"/>
    <col width="14" customWidth="1" min="8" max="8"/>
    <col width="14" customWidth="1" min="9" max="9"/>
    <col width="2.5" customWidth="1" min="10" max="10"/>
  </cols>
  <sheetData>
    <row r="1" ht="10" customHeight="1">
      <c r="A1" s="1" t="n"/>
      <c r="B1" s="1" t="n"/>
      <c r="C1" s="1" t="n"/>
      <c r="D1" s="1" t="n"/>
      <c r="E1" s="1" t="n"/>
      <c r="F1" s="1" t="n"/>
      <c r="G1" s="1" t="n"/>
      <c r="H1" s="1" t="n"/>
      <c r="I1" s="1" t="n"/>
      <c r="J1" s="1" t="n"/>
    </row>
    <row r="2" ht="30" customHeight="1"/>
    <row r="3" ht="8" customHeight="1">
      <c r="A3" s="2" t="n"/>
      <c r="B3" s="2" t="n"/>
      <c r="C3" s="2" t="n"/>
      <c r="D3" s="2" t="n"/>
      <c r="E3" s="2" t="n"/>
      <c r="F3" s="2" t="n"/>
      <c r="G3" s="2" t="n"/>
      <c r="H3" s="2" t="n"/>
      <c r="I3" s="2" t="n"/>
      <c r="J3" s="2" t="n"/>
    </row>
    <row r="4" ht="16" customHeight="1"/>
    <row r="5" ht="14" customHeight="1">
      <c r="B5" s="3" t="inlineStr">
        <is>
          <t>KOSTEN · GESAMTKOSTEN STATT LIZENZPREIS</t>
        </is>
      </c>
    </row>
    <row r="6" ht="38" customHeight="1">
      <c r="B6" s="4" t="inlineStr">
        <is>
          <r>
            <rPr>
              <rFont val="Arial"/>
              <b val="1"/>
              <color rgb="00111827"/>
              <sz val="24"/>
            </rPr>
            <t xml:space="preserve">Was es wirklich </t>
          </r>
          <r>
            <rPr>
              <rFont val="Georgia"/>
              <i val="1"/>
              <color rgb="00111827"/>
              <sz val="26"/>
            </rPr>
            <t>kostet.</t>
          </r>
        </is>
      </c>
    </row>
    <row r="7" ht="20" customHeight="1">
      <c r="B7" s="5" t="inlineStr">
        <is>
          <t>Lizenz, Lesende und Freigebende, KI-Zukäufe, Einführung und interner Aufwand. Verglichen über drei Jahre.</t>
        </is>
      </c>
    </row>
    <row r="8" ht="12" customHeight="1"/>
    <row r="9" ht="20" customHeight="1">
      <c r="B9" s="54" t="inlineStr">
        <is>
          <t>Hellblaue Felder laut Angebot ausfüllen. Die Gesamtkosten rechnen automatisch.</t>
        </is>
      </c>
    </row>
    <row r="10" ht="34" customHeight="1">
      <c r="B10" s="60" t="inlineStr">
        <is>
          <t>NR</t>
        </is>
      </c>
      <c r="C10" s="61" t="inlineStr">
        <is>
          <t>Kostenposition</t>
        </is>
      </c>
      <c r="D10" s="61" t="inlineStr">
        <is>
          <t>Hinweis</t>
        </is>
      </c>
      <c r="E10" s="62" t="inlineStr">
        <is>
          <t>Einheit</t>
        </is>
      </c>
      <c r="F10" s="62">
        <f>IF(Bewertungsmatrix!$G$10="","Anbieter 1",Bewertungsmatrix!$G$10)</f>
        <v/>
      </c>
      <c r="G10" s="62">
        <f>IF(Bewertungsmatrix!$H$10="","Anbieter 2",Bewertungsmatrix!$H$10)</f>
        <v/>
      </c>
      <c r="H10" s="62">
        <f>IF(Bewertungsmatrix!$I$10="","Anbieter 3",Bewertungsmatrix!$I$10)</f>
        <v/>
      </c>
      <c r="I10" s="63">
        <f>IF(Bewertungsmatrix!$J$10="","Anbieter 4",Bewertungsmatrix!$J$10)</f>
        <v/>
      </c>
    </row>
    <row r="11" ht="34.2" customHeight="1">
      <c r="B11" s="71" t="inlineStr">
        <is>
          <t>01</t>
        </is>
      </c>
      <c r="C11" s="72" t="inlineStr">
        <is>
          <t>Lizenzpreis pro aktivem Nutzer</t>
        </is>
      </c>
      <c r="D11" s="73" t="inlineStr">
        <is>
          <t>Nutzer, die Inhalte planen, erstellen oder bearbeiten.</t>
        </is>
      </c>
      <c r="E11" s="94" t="inlineStr">
        <is>
          <t>€ / Monat</t>
        </is>
      </c>
      <c r="F11" s="95" t="n"/>
      <c r="G11" s="95" t="n"/>
      <c r="H11" s="95" t="n"/>
      <c r="I11" s="96" t="n"/>
    </row>
    <row r="12" ht="24" customHeight="1">
      <c r="B12" s="71" t="inlineStr">
        <is>
          <t>02</t>
        </is>
      </c>
      <c r="C12" s="72" t="inlineStr">
        <is>
          <t>Anzahl aktiver Nutzer</t>
        </is>
      </c>
      <c r="D12" s="73" t="inlineStr">
        <is>
          <t>Zum Start, nicht im Endausbau.</t>
        </is>
      </c>
      <c r="E12" s="94" t="inlineStr">
        <is>
          <t>Anzahl</t>
        </is>
      </c>
      <c r="F12" s="97" t="n"/>
      <c r="G12" s="97" t="n"/>
      <c r="H12" s="97" t="n"/>
      <c r="I12" s="98" t="n"/>
    </row>
    <row r="13" ht="24" customHeight="1">
      <c r="B13" s="71" t="inlineStr">
        <is>
          <t>03</t>
        </is>
      </c>
      <c r="C13" s="72" t="inlineStr">
        <is>
          <t>Preis für Lesende und Freigebende</t>
        </is>
      </c>
      <c r="D13" s="73" t="inlineStr">
        <is>
          <t>0 eintragen, wenn diese Rolle kostenlos ist.</t>
        </is>
      </c>
      <c r="E13" s="94" t="inlineStr">
        <is>
          <t>€ / Monat</t>
        </is>
      </c>
      <c r="F13" s="95" t="n"/>
      <c r="G13" s="95" t="n"/>
      <c r="H13" s="95" t="n"/>
      <c r="I13" s="96" t="n"/>
    </row>
    <row r="14" ht="34.2" customHeight="1">
      <c r="B14" s="71" t="inlineStr">
        <is>
          <t>04</t>
        </is>
      </c>
      <c r="C14" s="72" t="inlineStr">
        <is>
          <t>Anzahl Lesende und Freigebende</t>
        </is>
      </c>
      <c r="D14" s="73" t="inlineStr">
        <is>
          <t>Fachbereiche, Führungskräfte, Recht, externe Prüfer.</t>
        </is>
      </c>
      <c r="E14" s="94" t="inlineStr">
        <is>
          <t>Anzahl</t>
        </is>
      </c>
      <c r="F14" s="97" t="n"/>
      <c r="G14" s="97" t="n"/>
      <c r="H14" s="97" t="n"/>
      <c r="I14" s="98" t="n"/>
    </row>
    <row r="15" ht="34.2" customHeight="1">
      <c r="B15" s="71" t="inlineStr">
        <is>
          <t>05</t>
        </is>
      </c>
      <c r="C15" s="72" t="inlineStr">
        <is>
          <t>Zusatzmodule</t>
        </is>
      </c>
      <c r="D15" s="73" t="inlineStr">
        <is>
          <t>Zum Beispiel Social Media, KI-Sichtbarkeit oder DAM.</t>
        </is>
      </c>
      <c r="E15" s="94" t="inlineStr">
        <is>
          <t>€ / Jahr</t>
        </is>
      </c>
      <c r="F15" s="95" t="n"/>
      <c r="G15" s="95" t="n"/>
      <c r="H15" s="95" t="n"/>
      <c r="I15" s="96" t="n"/>
    </row>
    <row r="16" ht="34.2" customHeight="1">
      <c r="B16" s="71" t="inlineStr">
        <is>
          <t>06</t>
        </is>
      </c>
      <c r="C16" s="72" t="inlineStr">
        <is>
          <t>KI-Zusatzkosten</t>
        </is>
      </c>
      <c r="D16" s="73" t="inlineStr">
        <is>
          <t>Erwarteter Zukauf über das enthaltene Kontingent hinaus.</t>
        </is>
      </c>
      <c r="E16" s="94" t="inlineStr">
        <is>
          <t>€ / Jahr</t>
        </is>
      </c>
      <c r="F16" s="95" t="n"/>
      <c r="G16" s="95" t="n"/>
      <c r="H16" s="95" t="n"/>
      <c r="I16" s="96" t="n"/>
    </row>
    <row r="17" ht="24" customHeight="1">
      <c r="B17" s="71" t="inlineStr">
        <is>
          <t>07</t>
        </is>
      </c>
      <c r="C17" s="72" t="inlineStr">
        <is>
          <t>Onboarding und Einrichtung</t>
        </is>
      </c>
      <c r="D17" s="73" t="inlineStr">
        <is>
          <t>Einmalig, laut Angebot.</t>
        </is>
      </c>
      <c r="E17" s="94" t="inlineStr">
        <is>
          <t>€ einmalig</t>
        </is>
      </c>
      <c r="F17" s="95" t="n"/>
      <c r="G17" s="95" t="n"/>
      <c r="H17" s="95" t="n"/>
      <c r="I17" s="96" t="n"/>
    </row>
    <row r="18" ht="24" customHeight="1">
      <c r="B18" s="71" t="inlineStr">
        <is>
          <t>08</t>
        </is>
      </c>
      <c r="C18" s="72" t="inlineStr">
        <is>
          <t>Integrationen</t>
        </is>
      </c>
      <c r="D18" s="73" t="inlineStr">
        <is>
          <t>Einmalig, zum Beispiel CMS oder Single Sign-on.</t>
        </is>
      </c>
      <c r="E18" s="94" t="inlineStr">
        <is>
          <t>€ einmalig</t>
        </is>
      </c>
      <c r="F18" s="95" t="n"/>
      <c r="G18" s="95" t="n"/>
      <c r="H18" s="95" t="n"/>
      <c r="I18" s="96" t="n"/>
    </row>
    <row r="19" ht="24" customHeight="1">
      <c r="B19" s="71" t="inlineStr">
        <is>
          <t>09</t>
        </is>
      </c>
      <c r="C19" s="72" t="inlineStr">
        <is>
          <t>Interner Aufwand für die Einführung</t>
        </is>
      </c>
      <c r="D19" s="73" t="inlineStr">
        <is>
          <t>Stunden aller Beteiligten bis zum Go-live.</t>
        </is>
      </c>
      <c r="E19" s="94" t="inlineStr">
        <is>
          <t>Stunden</t>
        </is>
      </c>
      <c r="F19" s="97" t="n"/>
      <c r="G19" s="97" t="n"/>
      <c r="H19" s="97" t="n"/>
      <c r="I19" s="98" t="n"/>
    </row>
    <row r="20" ht="24" customHeight="1">
      <c r="B20" s="71" t="inlineStr">
        <is>
          <t>10</t>
        </is>
      </c>
      <c r="C20" s="72" t="inlineStr">
        <is>
          <t>Interner Stundensatz</t>
        </is>
      </c>
      <c r="D20" s="73" t="inlineStr">
        <is>
          <t>Vollkosten pro Stunde.</t>
        </is>
      </c>
      <c r="E20" s="94" t="inlineStr">
        <is>
          <t>€ / Stunde</t>
        </is>
      </c>
      <c r="F20" s="95" t="n"/>
      <c r="G20" s="95" t="n"/>
      <c r="H20" s="95" t="n"/>
      <c r="I20" s="96" t="n"/>
    </row>
    <row r="21" ht="24" customHeight="1">
      <c r="B21" s="71" t="inlineStr">
        <is>
          <t>11</t>
        </is>
      </c>
      <c r="C21" s="72" t="inlineStr">
        <is>
          <t>Preissteigerung pro Jahr</t>
        </is>
      </c>
      <c r="D21" s="73" t="inlineStr">
        <is>
          <t>Laut Vertrag oder Erfahrung.</t>
        </is>
      </c>
      <c r="E21" s="94" t="inlineStr">
        <is>
          <t>%</t>
        </is>
      </c>
      <c r="F21" s="99" t="n"/>
      <c r="G21" s="99" t="n"/>
      <c r="H21" s="99" t="n"/>
      <c r="I21" s="100" t="n"/>
    </row>
    <row r="22" ht="24" customHeight="1">
      <c r="B22" s="78" t="inlineStr">
        <is>
          <t>12</t>
        </is>
      </c>
      <c r="C22" s="79" t="inlineStr">
        <is>
          <t>Abgelöste Tools</t>
        </is>
      </c>
      <c r="D22" s="80" t="inlineStr">
        <is>
          <t>Kosten für Tools, die ihr danach kündigt.</t>
        </is>
      </c>
      <c r="E22" s="101" t="inlineStr">
        <is>
          <t>€ / Jahr</t>
        </is>
      </c>
      <c r="F22" s="102" t="n"/>
      <c r="G22" s="102" t="n"/>
      <c r="H22" s="102" t="n"/>
      <c r="I22" s="103" t="n"/>
    </row>
    <row r="23" ht="12" customHeight="1"/>
    <row r="24" ht="24" customHeight="1">
      <c r="B24" s="104" t="inlineStr">
        <is>
          <t>∑</t>
        </is>
      </c>
      <c r="C24" s="61" t="inlineStr">
        <is>
          <t>Berechnung</t>
        </is>
      </c>
      <c r="D24" s="61" t="inlineStr">
        <is>
          <t>Formel</t>
        </is>
      </c>
      <c r="E24" s="62" t="inlineStr"/>
      <c r="F24" s="105">
        <f>IF(Bewertungsmatrix!$G$10="","Anbieter 1",Bewertungsmatrix!$G$10)</f>
        <v/>
      </c>
      <c r="G24" s="105">
        <f>IF(Bewertungsmatrix!$H$10="","Anbieter 2",Bewertungsmatrix!$H$10)</f>
        <v/>
      </c>
      <c r="H24" s="105">
        <f>IF(Bewertungsmatrix!$I$10="","Anbieter 3",Bewertungsmatrix!$I$10)</f>
        <v/>
      </c>
      <c r="I24" s="106">
        <f>IF(Bewertungsmatrix!$J$10="","Anbieter 4",Bewertungsmatrix!$J$10)</f>
        <v/>
      </c>
    </row>
    <row r="25" ht="22" customHeight="1">
      <c r="B25" s="107" t="n"/>
      <c r="C25" s="72" t="inlineStr">
        <is>
          <t>Laufende Kosten im ersten Jahr</t>
        </is>
      </c>
      <c r="D25" s="39" t="inlineStr">
        <is>
          <t>(Lizenz × Nutzer + Lesende × Preis) × 12, plus Module und KI.</t>
        </is>
      </c>
      <c r="E25" s="38" t="n"/>
      <c r="F25" s="108">
        <f>(N(F11)*N(F12)+N(F13)*N(F14))*12+N(F15)+N(F16)</f>
        <v/>
      </c>
      <c r="G25" s="108">
        <f>(N(G11)*N(G12)+N(G13)*N(G14))*12+N(G15)+N(G16)</f>
        <v/>
      </c>
      <c r="H25" s="108">
        <f>(N(H11)*N(H12)+N(H13)*N(H14))*12+N(H15)+N(H16)</f>
        <v/>
      </c>
      <c r="I25" s="109">
        <f>(N(I11)*N(I12)+N(I13)*N(I14))*12+N(I15)+N(I16)</f>
        <v/>
      </c>
    </row>
    <row r="26" ht="22" customHeight="1">
      <c r="B26" s="107" t="n"/>
      <c r="C26" s="72" t="inlineStr">
        <is>
          <t>Einmalige Kosten</t>
        </is>
      </c>
      <c r="D26" s="39" t="inlineStr">
        <is>
          <t>Onboarding, Integrationen und interner Aufwand.</t>
        </is>
      </c>
      <c r="E26" s="38" t="n"/>
      <c r="F26" s="108">
        <f>N(F17)+N(F18)+N(F19)*N(F20)</f>
        <v/>
      </c>
      <c r="G26" s="108">
        <f>N(G17)+N(G18)+N(G19)*N(G20)</f>
        <v/>
      </c>
      <c r="H26" s="108">
        <f>N(H17)+N(H18)+N(H19)*N(H20)</f>
        <v/>
      </c>
      <c r="I26" s="109">
        <f>N(I17)+N(I18)+N(I19)*N(I20)</f>
        <v/>
      </c>
    </row>
    <row r="27" ht="22" customHeight="1">
      <c r="B27" s="107" t="n"/>
      <c r="C27" s="72" t="inlineStr">
        <is>
          <t>Jahr 1</t>
        </is>
      </c>
      <c r="D27" s="39" t="inlineStr">
        <is>
          <t>Laufend plus einmalig.</t>
        </is>
      </c>
      <c r="E27" s="38" t="n"/>
      <c r="F27" s="108">
        <f>F25+F26</f>
        <v/>
      </c>
      <c r="G27" s="108">
        <f>G25+G26</f>
        <v/>
      </c>
      <c r="H27" s="108">
        <f>H25+H26</f>
        <v/>
      </c>
      <c r="I27" s="109">
        <f>I25+I26</f>
        <v/>
      </c>
    </row>
    <row r="28" ht="22" customHeight="1">
      <c r="B28" s="107" t="n"/>
      <c r="C28" s="72" t="inlineStr">
        <is>
          <t>Jahr 2</t>
        </is>
      </c>
      <c r="D28" s="39" t="inlineStr">
        <is>
          <t>Laufend, mit Preissteigerung.</t>
        </is>
      </c>
      <c r="E28" s="38" t="n"/>
      <c r="F28" s="108">
        <f>F25*(1+N(F21))</f>
        <v/>
      </c>
      <c r="G28" s="108">
        <f>G25*(1+N(G21))</f>
        <v/>
      </c>
      <c r="H28" s="108">
        <f>H25*(1+N(H21))</f>
        <v/>
      </c>
      <c r="I28" s="109">
        <f>I25*(1+N(I21))</f>
        <v/>
      </c>
    </row>
    <row r="29" ht="22" customHeight="1">
      <c r="B29" s="107" t="n"/>
      <c r="C29" s="72" t="inlineStr">
        <is>
          <t>Jahr 3</t>
        </is>
      </c>
      <c r="D29" s="39" t="inlineStr">
        <is>
          <t>Laufend, mit Preissteigerung.</t>
        </is>
      </c>
      <c r="E29" s="38" t="n"/>
      <c r="F29" s="108">
        <f>F25*(1+N(F21))^2</f>
        <v/>
      </c>
      <c r="G29" s="108">
        <f>G25*(1+N(G21))^2</f>
        <v/>
      </c>
      <c r="H29" s="108">
        <f>H25*(1+N(H21))^2</f>
        <v/>
      </c>
      <c r="I29" s="109">
        <f>I25*(1+N(I21))^2</f>
        <v/>
      </c>
    </row>
    <row r="30" ht="26" customHeight="1">
      <c r="B30" s="110" t="n"/>
      <c r="C30" s="111" t="inlineStr">
        <is>
          <t>Gesamtkosten über 3 Jahre</t>
        </is>
      </c>
      <c r="D30" s="112" t="inlineStr">
        <is>
          <t>Summe der drei Jahre.</t>
        </is>
      </c>
      <c r="E30" s="113" t="n"/>
      <c r="F30" s="114">
        <f>F27+F28+F29</f>
        <v/>
      </c>
      <c r="G30" s="114">
        <f>G27+G28+G29</f>
        <v/>
      </c>
      <c r="H30" s="114">
        <f>H27+H28+H29</f>
        <v/>
      </c>
      <c r="I30" s="115">
        <f>I27+I28+I29</f>
        <v/>
      </c>
    </row>
    <row r="31" ht="26" customHeight="1">
      <c r="B31" s="110" t="n"/>
      <c r="C31" s="111" t="inlineStr">
        <is>
          <t>Gesamtkosten abzüglich abgelöster Tools</t>
        </is>
      </c>
      <c r="D31" s="112" t="inlineStr">
        <is>
          <t>Gesamtkosten minus drei Jahre eingesparte Tool-Kosten.</t>
        </is>
      </c>
      <c r="E31" s="113" t="n"/>
      <c r="F31" s="114">
        <f>F30-3*N(F22)</f>
        <v/>
      </c>
      <c r="G31" s="114">
        <f>G30-3*N(G22)</f>
        <v/>
      </c>
      <c r="H31" s="114">
        <f>H30-3*N(H22)</f>
        <v/>
      </c>
      <c r="I31" s="115">
        <f>I30-3*N(I22)</f>
        <v/>
      </c>
    </row>
    <row r="32" ht="22" customHeight="1">
      <c r="B32" s="116" t="n"/>
      <c r="C32" s="79" t="inlineStr">
        <is>
          <t>Effektiv pro aktivem Nutzer und Monat</t>
        </is>
      </c>
      <c r="D32" s="50" t="inlineStr">
        <is>
          <t>Netto über 36 Monate, geteilt durch aktive Nutzer.</t>
        </is>
      </c>
      <c r="E32" s="2" t="n"/>
      <c r="F32" s="117">
        <f>IF(N(F12)=0,"",F31/36/F12)</f>
        <v/>
      </c>
      <c r="G32" s="117">
        <f>IF(N(G12)=0,"",G31/36/G12)</f>
        <v/>
      </c>
      <c r="H32" s="117">
        <f>IF(N(H12)=0,"",H31/36/H12)</f>
        <v/>
      </c>
      <c r="I32" s="118">
        <f>IF(N(I12)=0,"",I31/36/I12)</f>
        <v/>
      </c>
    </row>
    <row r="34" ht="28" customHeight="1">
      <c r="B34" s="85" t="inlineStr">
        <is>
          <t>Häufigster Rechenfehler: Lesende und Freigebende vergessen. Sie sind oft zahlreicher als die aktiven Nutzer.</t>
        </is>
      </c>
      <c r="F34" s="86" t="inlineStr">
        <is>
          <t>dennis-gumprich.de</t>
        </is>
      </c>
    </row>
  </sheetData>
  <mergeCells count="4">
    <mergeCell ref="F34:I34"/>
    <mergeCell ref="B9:E9"/>
    <mergeCell ref="B7:H7"/>
    <mergeCell ref="B34:E34"/>
  </mergeCells>
  <hyperlinks>
    <hyperlink xmlns:r="http://schemas.openxmlformats.org/officeDocument/2006/relationships" ref="F34"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4B5563"/>
    <outlinePr summaryBelow="1" summaryRight="1"/>
    <pageSetUpPr fitToPage="1"/>
  </sheetPr>
  <dimension ref="A1:I46"/>
  <sheetViews>
    <sheetView showGridLines="0" zoomScale="100" workbookViewId="0">
      <selection activeCell="A1" sqref="A1"/>
    </sheetView>
  </sheetViews>
  <sheetFormatPr baseColWidth="8" defaultRowHeight="15"/>
  <cols>
    <col width="2.5" customWidth="1" min="1" max="1"/>
    <col width="6.5" customWidth="1" min="2" max="2"/>
    <col width="34" customWidth="1" min="3" max="3"/>
    <col width="34" customWidth="1" min="4" max="4"/>
    <col width="14" customWidth="1" min="5" max="5"/>
    <col width="14" customWidth="1" min="6" max="6"/>
    <col width="14" customWidth="1" min="7" max="7"/>
    <col width="14" customWidth="1" min="8" max="8"/>
    <col width="2.5" customWidth="1" min="9" max="9"/>
  </cols>
  <sheetData>
    <row r="1" ht="10" customHeight="1">
      <c r="A1" s="1" t="n"/>
      <c r="B1" s="1" t="n"/>
      <c r="C1" s="1" t="n"/>
      <c r="D1" s="1" t="n"/>
      <c r="E1" s="1" t="n"/>
      <c r="F1" s="1" t="n"/>
      <c r="G1" s="1" t="n"/>
      <c r="H1" s="1" t="n"/>
      <c r="I1" s="1" t="n"/>
    </row>
    <row r="2" ht="30" customHeight="1"/>
    <row r="3" ht="8" customHeight="1">
      <c r="A3" s="2" t="n"/>
      <c r="B3" s="2" t="n"/>
      <c r="C3" s="2" t="n"/>
      <c r="D3" s="2" t="n"/>
      <c r="E3" s="2" t="n"/>
      <c r="F3" s="2" t="n"/>
      <c r="G3" s="2" t="n"/>
      <c r="H3" s="2" t="n"/>
      <c r="I3" s="2" t="n"/>
    </row>
    <row r="4" ht="16" customHeight="1"/>
    <row r="5" ht="14" customHeight="1">
      <c r="B5" s="3" t="inlineStr">
        <is>
          <t>ERGEBNIS · ENTSCHEIDUNGSVORLAGE</t>
        </is>
      </c>
    </row>
    <row r="6" ht="38" customHeight="1">
      <c r="B6" s="4" t="inlineStr">
        <is>
          <r>
            <rPr>
              <rFont val="Arial"/>
              <b val="1"/>
              <color rgb="00111827"/>
              <sz val="24"/>
            </rPr>
            <t xml:space="preserve">Eine Seite </t>
          </r>
          <r>
            <rPr>
              <rFont val="Georgia"/>
              <i val="1"/>
              <color rgb="00111827"/>
              <sz val="26"/>
            </rPr>
            <t>für die Entscheidung.</t>
          </r>
        </is>
      </c>
    </row>
    <row r="7" ht="20" customHeight="1">
      <c r="B7" s="5" t="inlineStr">
        <is>
          <t>Punkte je Gruppe, K.O.-Kriterien, Demo-Eindruck und Gesamtkosten im direkten Vergleich.</t>
        </is>
      </c>
    </row>
    <row r="8" ht="12" customHeight="1"/>
    <row r="9" ht="34" customHeight="1">
      <c r="B9" s="60" t="inlineStr"/>
      <c r="C9" s="61" t="inlineStr">
        <is>
          <t>Kennzahl</t>
        </is>
      </c>
      <c r="D9" s="61" t="inlineStr">
        <is>
          <t>Erläuterung</t>
        </is>
      </c>
      <c r="E9" s="62">
        <f>IF(Bewertungsmatrix!$G$10="","Anbieter 1",Bewertungsmatrix!$G$10)</f>
        <v/>
      </c>
      <c r="F9" s="62">
        <f>IF(Bewertungsmatrix!$H$10="","Anbieter 2",Bewertungsmatrix!$H$10)</f>
        <v/>
      </c>
      <c r="G9" s="62">
        <f>IF(Bewertungsmatrix!$I$10="","Anbieter 3",Bewertungsmatrix!$I$10)</f>
        <v/>
      </c>
      <c r="H9" s="63">
        <f>IF(Bewertungsmatrix!$J$10="","Anbieter 4",Bewertungsmatrix!$J$10)</f>
        <v/>
      </c>
    </row>
    <row r="10" ht="21" customHeight="1">
      <c r="B10" s="119" t="inlineStr">
        <is>
          <t>A</t>
        </is>
      </c>
      <c r="C10" s="120" t="inlineStr">
        <is>
          <t>Strategie und Planung</t>
        </is>
      </c>
      <c r="D10" s="121">
        <f>"max. "&amp;TEXT(Bewertungsmatrix!$F$20*100,"0")&amp;" Punkte"</f>
        <v/>
      </c>
      <c r="E10" s="122">
        <f>IF(Bewertungsmatrix!G$11="","",Bewertungsmatrix!G20)</f>
        <v/>
      </c>
      <c r="F10" s="122">
        <f>IF(Bewertungsmatrix!H$11="","",Bewertungsmatrix!H20)</f>
        <v/>
      </c>
      <c r="G10" s="122">
        <f>IF(Bewertungsmatrix!I$11="","",Bewertungsmatrix!I20)</f>
        <v/>
      </c>
      <c r="H10" s="123">
        <f>IF(Bewertungsmatrix!J$11="","",Bewertungsmatrix!J20)</f>
        <v/>
      </c>
    </row>
    <row r="11" ht="21" customHeight="1">
      <c r="B11" s="119" t="inlineStr">
        <is>
          <t>B</t>
        </is>
      </c>
      <c r="C11" s="120" t="inlineStr">
        <is>
          <t>Zusammenarbeit und Freigaben</t>
        </is>
      </c>
      <c r="D11" s="121">
        <f>"max. "&amp;TEXT(Bewertungsmatrix!$F$27*100,"0")&amp;" Punkte"</f>
        <v/>
      </c>
      <c r="E11" s="122">
        <f>IF(Bewertungsmatrix!G$11="","",Bewertungsmatrix!G27)</f>
        <v/>
      </c>
      <c r="F11" s="122">
        <f>IF(Bewertungsmatrix!H$11="","",Bewertungsmatrix!H27)</f>
        <v/>
      </c>
      <c r="G11" s="122">
        <f>IF(Bewertungsmatrix!I$11="","",Bewertungsmatrix!I27)</f>
        <v/>
      </c>
      <c r="H11" s="123">
        <f>IF(Bewertungsmatrix!J$11="","",Bewertungsmatrix!J27)</f>
        <v/>
      </c>
    </row>
    <row r="12" ht="21" customHeight="1">
      <c r="B12" s="119" t="inlineStr">
        <is>
          <t>C</t>
        </is>
      </c>
      <c r="C12" s="120" t="inlineStr">
        <is>
          <t>KI und Content-Erstellung</t>
        </is>
      </c>
      <c r="D12" s="121">
        <f>"max. "&amp;TEXT(Bewertungsmatrix!$F$34*100,"0")&amp;" Punkte"</f>
        <v/>
      </c>
      <c r="E12" s="122">
        <f>IF(Bewertungsmatrix!G$11="","",Bewertungsmatrix!G34)</f>
        <v/>
      </c>
      <c r="F12" s="122">
        <f>IF(Bewertungsmatrix!H$11="","",Bewertungsmatrix!H34)</f>
        <v/>
      </c>
      <c r="G12" s="122">
        <f>IF(Bewertungsmatrix!I$11="","",Bewertungsmatrix!I34)</f>
        <v/>
      </c>
      <c r="H12" s="123">
        <f>IF(Bewertungsmatrix!J$11="","",Bewertungsmatrix!J34)</f>
        <v/>
      </c>
    </row>
    <row r="13" ht="21" customHeight="1">
      <c r="B13" s="119" t="inlineStr">
        <is>
          <t>D</t>
        </is>
      </c>
      <c r="C13" s="120" t="inlineStr">
        <is>
          <t>Veröffentlichung und Integrationen</t>
        </is>
      </c>
      <c r="D13" s="121">
        <f>"max. "&amp;TEXT(Bewertungsmatrix!$F$43*100,"0")&amp;" Punkte"</f>
        <v/>
      </c>
      <c r="E13" s="122">
        <f>IF(Bewertungsmatrix!G$11="","",Bewertungsmatrix!G43)</f>
        <v/>
      </c>
      <c r="F13" s="122">
        <f>IF(Bewertungsmatrix!H$11="","",Bewertungsmatrix!H43)</f>
        <v/>
      </c>
      <c r="G13" s="122">
        <f>IF(Bewertungsmatrix!I$11="","",Bewertungsmatrix!I43)</f>
        <v/>
      </c>
      <c r="H13" s="123">
        <f>IF(Bewertungsmatrix!J$11="","",Bewertungsmatrix!J43)</f>
        <v/>
      </c>
    </row>
    <row r="14" ht="21" customHeight="1">
      <c r="B14" s="119" t="inlineStr">
        <is>
          <t>E</t>
        </is>
      </c>
      <c r="C14" s="120" t="inlineStr">
        <is>
          <t>Analyse und Sichtbarkeit</t>
        </is>
      </c>
      <c r="D14" s="121">
        <f>"max. "&amp;TEXT(Bewertungsmatrix!$F$49*100,"0")&amp;" Punkte"</f>
        <v/>
      </c>
      <c r="E14" s="122">
        <f>IF(Bewertungsmatrix!G$11="","",Bewertungsmatrix!G49)</f>
        <v/>
      </c>
      <c r="F14" s="122">
        <f>IF(Bewertungsmatrix!H$11="","",Bewertungsmatrix!H49)</f>
        <v/>
      </c>
      <c r="G14" s="122">
        <f>IF(Bewertungsmatrix!I$11="","",Bewertungsmatrix!I49)</f>
        <v/>
      </c>
      <c r="H14" s="123">
        <f>IF(Bewertungsmatrix!J$11="","",Bewertungsmatrix!J49)</f>
        <v/>
      </c>
    </row>
    <row r="15" ht="21" customHeight="1">
      <c r="B15" s="119" t="inlineStr">
        <is>
          <t>F</t>
        </is>
      </c>
      <c r="C15" s="120" t="inlineStr">
        <is>
          <t>Sicherheit und Compliance</t>
        </is>
      </c>
      <c r="D15" s="121">
        <f>"max. "&amp;TEXT(Bewertungsmatrix!$F$54*100,"0")&amp;" Punkte"</f>
        <v/>
      </c>
      <c r="E15" s="122">
        <f>IF(Bewertungsmatrix!G$11="","",Bewertungsmatrix!G54)</f>
        <v/>
      </c>
      <c r="F15" s="122">
        <f>IF(Bewertungsmatrix!H$11="","",Bewertungsmatrix!H54)</f>
        <v/>
      </c>
      <c r="G15" s="122">
        <f>IF(Bewertungsmatrix!I$11="","",Bewertungsmatrix!I54)</f>
        <v/>
      </c>
      <c r="H15" s="123">
        <f>IF(Bewertungsmatrix!J$11="","",Bewertungsmatrix!J54)</f>
        <v/>
      </c>
    </row>
    <row r="16" ht="21" customHeight="1">
      <c r="B16" s="119" t="inlineStr">
        <is>
          <t>G</t>
        </is>
      </c>
      <c r="C16" s="120" t="inlineStr">
        <is>
          <t>Anbieter und Einführung</t>
        </is>
      </c>
      <c r="D16" s="121">
        <f>"max. "&amp;TEXT(Bewertungsmatrix!$F$60*100,"0")&amp;" Punkte"</f>
        <v/>
      </c>
      <c r="E16" s="122">
        <f>IF(Bewertungsmatrix!G$11="","",Bewertungsmatrix!G60)</f>
        <v/>
      </c>
      <c r="F16" s="122">
        <f>IF(Bewertungsmatrix!H$11="","",Bewertungsmatrix!H60)</f>
        <v/>
      </c>
      <c r="G16" s="122">
        <f>IF(Bewertungsmatrix!I$11="","",Bewertungsmatrix!I60)</f>
        <v/>
      </c>
      <c r="H16" s="123">
        <f>IF(Bewertungsmatrix!J$11="","",Bewertungsmatrix!J60)</f>
        <v/>
      </c>
    </row>
    <row r="17" ht="26" customHeight="1">
      <c r="B17" s="124" t="inlineStr">
        <is>
          <t>∑</t>
        </is>
      </c>
      <c r="C17" s="125" t="inlineStr">
        <is>
          <t>Gesamtpunkte</t>
        </is>
      </c>
      <c r="D17" s="126" t="inlineStr">
        <is>
          <t>von 100</t>
        </is>
      </c>
      <c r="E17" s="127">
        <f>Bewertungsmatrix!G11</f>
        <v/>
      </c>
      <c r="F17" s="127">
        <f>Bewertungsmatrix!H11</f>
        <v/>
      </c>
      <c r="G17" s="127">
        <f>Bewertungsmatrix!I11</f>
        <v/>
      </c>
      <c r="H17" s="128">
        <f>Bewertungsmatrix!J11</f>
        <v/>
      </c>
    </row>
    <row r="18" ht="26" customHeight="1">
      <c r="B18" s="129" t="inlineStr">
        <is>
          <t>#</t>
        </is>
      </c>
      <c r="C18" s="130" t="inlineStr">
        <is>
          <t>Rang</t>
        </is>
      </c>
      <c r="D18" s="131" t="inlineStr">
        <is>
          <t>ohne K.O.-Anbieter</t>
        </is>
      </c>
      <c r="E18" s="132">
        <f>Bewertungsmatrix!G12</f>
        <v/>
      </c>
      <c r="F18" s="132">
        <f>Bewertungsmatrix!H12</f>
        <v/>
      </c>
      <c r="G18" s="132">
        <f>Bewertungsmatrix!I12</f>
        <v/>
      </c>
      <c r="H18" s="133">
        <f>Bewertungsmatrix!J12</f>
        <v/>
      </c>
    </row>
    <row r="19" ht="22" customHeight="1">
      <c r="B19" s="134" t="inlineStr">
        <is>
          <t>!</t>
        </is>
      </c>
      <c r="C19" s="120" t="inlineStr">
        <is>
          <t>K.O.-Kriterien</t>
        </is>
      </c>
      <c r="D19" s="121" t="inlineStr">
        <is>
          <t>Muss-Kriterien unter 2 Punkten</t>
        </is>
      </c>
      <c r="E19" s="135">
        <f>Bewertungsmatrix!G13</f>
        <v/>
      </c>
      <c r="F19" s="135">
        <f>Bewertungsmatrix!H13</f>
        <v/>
      </c>
      <c r="G19" s="135">
        <f>Bewertungsmatrix!I13</f>
        <v/>
      </c>
      <c r="H19" s="136">
        <f>Bewertungsmatrix!J13</f>
        <v/>
      </c>
    </row>
    <row r="20" ht="22" customHeight="1">
      <c r="B20" s="134" t="inlineStr">
        <is>
          <t>Ø</t>
        </is>
      </c>
      <c r="C20" s="120" t="inlineStr">
        <is>
          <t>Demo-Eindruck</t>
        </is>
      </c>
      <c r="D20" s="121" t="inlineStr">
        <is>
          <t>Durchschnitt der Szenarien, 0 bis 5</t>
        </is>
      </c>
      <c r="E20" s="137">
        <f>'Demo-Szenarien'!F19</f>
        <v/>
      </c>
      <c r="F20" s="137">
        <f>'Demo-Szenarien'!G19</f>
        <v/>
      </c>
      <c r="G20" s="137">
        <f>'Demo-Szenarien'!H19</f>
        <v/>
      </c>
      <c r="H20" s="138">
        <f>'Demo-Szenarien'!I19</f>
        <v/>
      </c>
    </row>
    <row r="21" ht="22" customHeight="1">
      <c r="B21" s="134" t="inlineStr">
        <is>
          <t>€</t>
        </is>
      </c>
      <c r="C21" s="120" t="inlineStr">
        <is>
          <t>Gesamtkosten über 3 Jahre</t>
        </is>
      </c>
      <c r="D21" s="121" t="inlineStr">
        <is>
          <t>abzüglich abgelöster Tools</t>
        </is>
      </c>
      <c r="E21" s="139">
        <f>IF(N(Kosten!F11)=0,"",Kosten!F31)</f>
        <v/>
      </c>
      <c r="F21" s="139">
        <f>IF(N(Kosten!G11)=0,"",Kosten!G31)</f>
        <v/>
      </c>
      <c r="G21" s="139">
        <f>IF(N(Kosten!H11)=0,"",Kosten!H31)</f>
        <v/>
      </c>
      <c r="H21" s="140">
        <f>IF(N(Kosten!I11)=0,"",Kosten!I31)</f>
        <v/>
      </c>
    </row>
    <row r="22" ht="22" customHeight="1">
      <c r="B22" s="141" t="inlineStr">
        <is>
          <t>€</t>
        </is>
      </c>
      <c r="C22" s="142" t="inlineStr">
        <is>
          <t>Punkte je 10.000 € Jahreskosten</t>
        </is>
      </c>
      <c r="D22" s="143" t="inlineStr">
        <is>
          <t>Preis-Leistung, höher ist besser</t>
        </is>
      </c>
      <c r="E22" s="144">
        <f>IF(OR(E17="",N(E21)&lt;=0),"",E17/(E21/3/10000))</f>
        <v/>
      </c>
      <c r="F22" s="144">
        <f>IF(OR(F17="",N(F21)&lt;=0),"",F17/(F21/3/10000))</f>
        <v/>
      </c>
      <c r="G22" s="144">
        <f>IF(OR(G17="",N(G21)&lt;=0),"",G17/(G21/3/10000))</f>
        <v/>
      </c>
      <c r="H22" s="145">
        <f>IF(OR(H17="",N(H21)&lt;=0),"",H17/(H21/3/10000))</f>
        <v/>
      </c>
    </row>
    <row r="23" ht="4" customHeight="1">
      <c r="E23" s="146">
        <f>IF(Bewertungsmatrix!$G$10="","Anbieter 1",Bewertungsmatrix!$G$10)</f>
        <v/>
      </c>
      <c r="F23" s="146">
        <f>IF(Bewertungsmatrix!$H$10="","Anbieter 2",Bewertungsmatrix!$H$10)</f>
        <v/>
      </c>
      <c r="G23" s="146">
        <f>IF(Bewertungsmatrix!$I$10="","Anbieter 3",Bewertungsmatrix!$I$10)</f>
        <v/>
      </c>
      <c r="H23" s="146">
        <f>IF(Bewertungsmatrix!$J$10="","Anbieter 4",Bewertungsmatrix!$J$10)</f>
        <v/>
      </c>
    </row>
    <row r="24" ht="18" customHeight="1">
      <c r="B24" s="3" t="inlineStr">
        <is>
          <t>GESAMTPUNKTE IM VERGLEICH</t>
        </is>
      </c>
    </row>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9" ht="26" customHeight="1">
      <c r="B39" s="147" t="inlineStr">
        <is>
          <t>→</t>
        </is>
      </c>
      <c r="C39" s="61" t="inlineStr">
        <is>
          <t>Empfehlung</t>
        </is>
      </c>
      <c r="D39" s="61" t="inlineStr"/>
      <c r="E39" s="148" t="n"/>
      <c r="F39" s="148" t="n"/>
      <c r="G39" s="148" t="n"/>
      <c r="H39" s="149" t="n"/>
    </row>
    <row r="40" ht="26" customHeight="1">
      <c r="B40" s="107" t="n"/>
      <c r="C40" s="87" t="inlineStr">
        <is>
          <t>Empfohlener Anbieter</t>
        </is>
      </c>
      <c r="D40" s="150" t="n"/>
      <c r="E40" s="38" t="n"/>
      <c r="F40" s="38" t="n"/>
      <c r="G40" s="38" t="n"/>
      <c r="H40" s="151" t="n"/>
    </row>
    <row r="41" ht="40" customHeight="1">
      <c r="B41" s="107" t="n"/>
      <c r="C41" s="87" t="inlineStr">
        <is>
          <t>Begründung in drei Sätzen</t>
        </is>
      </c>
      <c r="D41" s="150" t="n"/>
      <c r="E41" s="38" t="n"/>
      <c r="F41" s="38" t="n"/>
      <c r="G41" s="38" t="n"/>
      <c r="H41" s="151" t="n"/>
    </row>
    <row r="42" ht="40" customHeight="1">
      <c r="B42" s="107" t="n"/>
      <c r="C42" s="87" t="inlineStr">
        <is>
          <t>Größtes Risiko und wie ihr es absichert</t>
        </is>
      </c>
      <c r="D42" s="150" t="n"/>
      <c r="E42" s="38" t="n"/>
      <c r="F42" s="38" t="n"/>
      <c r="G42" s="38" t="n"/>
      <c r="H42" s="151" t="n"/>
    </row>
    <row r="43" ht="26" customHeight="1">
      <c r="B43" s="107" t="n"/>
      <c r="C43" s="87" t="inlineStr">
        <is>
          <t>Nächster Schritt und Termin</t>
        </is>
      </c>
      <c r="D43" s="150" t="n"/>
      <c r="E43" s="38" t="n"/>
      <c r="F43" s="38" t="n"/>
      <c r="G43" s="38" t="n"/>
      <c r="H43" s="151" t="n"/>
    </row>
    <row r="44" ht="26" customHeight="1">
      <c r="B44" s="116" t="n"/>
      <c r="C44" s="17" t="inlineStr">
        <is>
          <t>Entscheidung durch, am</t>
        </is>
      </c>
      <c r="D44" s="152" t="n"/>
      <c r="E44" s="2" t="n"/>
      <c r="F44" s="2" t="n"/>
      <c r="G44" s="2" t="n"/>
      <c r="H44" s="153" t="n"/>
    </row>
    <row r="46" ht="28" customHeight="1">
      <c r="B46" s="85" t="inlineStr">
        <is>
          <t>Gleichstand? Entscheidet über den Demo-Eindruck des Teams, das täglich damit arbeitet, nicht über die längste Feature-Liste.</t>
        </is>
      </c>
      <c r="F46" s="86" t="inlineStr">
        <is>
          <t>dennis-gumprich.de</t>
        </is>
      </c>
    </row>
  </sheetData>
  <mergeCells count="9">
    <mergeCell ref="F46:H46"/>
    <mergeCell ref="D43:H43"/>
    <mergeCell ref="D42:H42"/>
    <mergeCell ref="D41:H41"/>
    <mergeCell ref="B7:H7"/>
    <mergeCell ref="D40:H40"/>
    <mergeCell ref="B46:E46"/>
    <mergeCell ref="B24:D24"/>
    <mergeCell ref="D44:H44"/>
  </mergeCells>
  <conditionalFormatting sqref="E18:H18">
    <cfRule type="expression" priority="1" dxfId="1" stopIfTrue="1">
      <formula>E18=1</formula>
    </cfRule>
    <cfRule type="expression" priority="2" dxfId="0" stopIfTrue="1">
      <formula>E18="K.O."</formula>
    </cfRule>
  </conditionalFormatting>
  <conditionalFormatting sqref="E19:H19">
    <cfRule type="cellIs" priority="3" operator="greaterThan" dxfId="0">
      <formula>0</formula>
    </cfRule>
  </conditionalFormatting>
  <hyperlinks>
    <hyperlink xmlns:r="http://schemas.openxmlformats.org/officeDocument/2006/relationships" ref="F46" r:id="rId1"/>
  </hyperlinks>
  <pageMargins left="0.4" right="0.4" top="0.5" bottom="0.5" header="0.5" footer="0.5"/>
  <pageSetup orientation="portrait"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Dennis Gumprich</dc:creator>
  <dc:title xmlns:dc="http://purl.org/dc/elements/1.1/">Bewertungsmatrix für Content-Software</dc:title>
  <dcterms:created xmlns:dcterms="http://purl.org/dc/terms/" xmlns:xsi="http://www.w3.org/2001/XMLSchema-instance" xsi:type="dcterms:W3CDTF">2026-11-07T22:15:28Z</dcterms:created>
  <dcterms:modified xmlns:dcterms="http://purl.org/dc/terms/" xmlns:xsi="http://www.w3.org/2001/XMLSchema-instance" xsi:type="dcterms:W3CDTF">2026-11-07T22:15:28Z</dcterms:modified>
</cp:coreProperties>
</file>